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mrahill/Downloads/"/>
    </mc:Choice>
  </mc:AlternateContent>
  <xr:revisionPtr revIDLastSave="0" documentId="13_ncr:1_{290A7F69-7755-6144-9358-2D4947BDB0EB}" xr6:coauthVersionLast="47" xr6:coauthVersionMax="47" xr10:uidLastSave="{00000000-0000-0000-0000-000000000000}"/>
  <workbookProtection workbookAlgorithmName="SHA-512" workbookHashValue="jbRGHcrDmidBUEtjt5zTsHFNRK675mXOSjmenyeF0Vw66LwrGREMYctexuyqWNXUtq3L9onCxDgXhxwq7q+TJA==" workbookSaltValue="NpcK+WpW4Sk3SayY8sMWNw==" workbookSpinCount="100000" lockStructure="1"/>
  <bookViews>
    <workbookView xWindow="0" yWindow="500" windowWidth="29040" windowHeight="15840" xr2:uid="{3EA8E7A6-9F71-4795-BF46-050EB1D52EC1}"/>
  </bookViews>
  <sheets>
    <sheet name="Instructions" sheetId="6" r:id="rId1"/>
    <sheet name="Route Analysis Tool" sheetId="2" r:id="rId2"/>
    <sheet name="Calculations" sheetId="1" r:id="rId3"/>
    <sheet name="Drop Downs" sheetId="3" r:id="rId4"/>
    <sheet name="Equity Guidance" sheetId="7" r:id="rId5"/>
  </sheets>
  <externalReferences>
    <externalReference r:id="rId6"/>
  </externalReferences>
  <definedNames>
    <definedName name="Bluebird_Vision_Electric">'Drop Downs'!$H$3:$H$9</definedName>
    <definedName name="BusType">'Drop Downs'!$B$2:$B$4</definedName>
    <definedName name="Chargers">'Drop Downs'!$C$2:$C$14</definedName>
    <definedName name="EffTable" localSheetId="4">'[1]Drop Downs'!$B$18:$E$50</definedName>
    <definedName name="EffTable">'Drop Downs'!$B$18:$E$54</definedName>
    <definedName name="TypeA">'Drop Downs'!$G$2:$G$13</definedName>
    <definedName name="TypeC">'Drop Downs'!$H$2:$H$10</definedName>
    <definedName name="TypeD">'Drop Downs'!$I$2:$I$7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 i="2" l="1"/>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T54" i="2"/>
  <c r="T55" i="2"/>
  <c r="T56" i="2"/>
  <c r="T57" i="2"/>
  <c r="T58" i="2"/>
  <c r="T59" i="2"/>
  <c r="T60" i="2"/>
  <c r="T61" i="2"/>
  <c r="T62" i="2"/>
  <c r="T63" i="2"/>
  <c r="T64" i="2"/>
  <c r="T65" i="2"/>
  <c r="T66" i="2"/>
  <c r="T67" i="2"/>
  <c r="T68" i="2"/>
  <c r="T69" i="2"/>
  <c r="T70" i="2"/>
  <c r="T71" i="2"/>
  <c r="T72" i="2"/>
  <c r="T73" i="2"/>
  <c r="T74" i="2"/>
  <c r="T75"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A54" i="1"/>
  <c r="B54" i="1"/>
  <c r="C54" i="1"/>
  <c r="D54" i="1"/>
  <c r="E54" i="1"/>
  <c r="F54" i="1"/>
  <c r="G54" i="1"/>
  <c r="H54" i="1" a="1"/>
  <c r="H54" i="1" s="1"/>
  <c r="J54" i="1" a="1"/>
  <c r="J54" i="1" s="1"/>
  <c r="AJ54" i="1" s="1"/>
  <c r="K54" i="1" a="1"/>
  <c r="K54" i="1" s="1"/>
  <c r="L54" i="1" a="1"/>
  <c r="L54" i="1" s="1"/>
  <c r="M54" i="1"/>
  <c r="N54" i="1"/>
  <c r="O54" i="1" a="1"/>
  <c r="O54" i="1" s="1"/>
  <c r="A55" i="1"/>
  <c r="B55" i="1"/>
  <c r="P55" i="1" s="1"/>
  <c r="C55" i="1"/>
  <c r="D55" i="1"/>
  <c r="E55" i="1"/>
  <c r="F55" i="1"/>
  <c r="G55" i="1"/>
  <c r="H55" i="1" a="1"/>
  <c r="H55" i="1" s="1"/>
  <c r="J55" i="1" a="1"/>
  <c r="J55" i="1" s="1"/>
  <c r="AJ55" i="1" s="1"/>
  <c r="K55" i="1" a="1"/>
  <c r="K55" i="1" s="1"/>
  <c r="L55" i="1" a="1"/>
  <c r="L55" i="1" s="1"/>
  <c r="M55" i="1"/>
  <c r="N55" i="1"/>
  <c r="O55" i="1" a="1"/>
  <c r="O55" i="1" s="1"/>
  <c r="A56" i="1"/>
  <c r="B56" i="1"/>
  <c r="C56" i="1"/>
  <c r="D56" i="1"/>
  <c r="E56" i="1"/>
  <c r="F56" i="1"/>
  <c r="G56" i="1"/>
  <c r="H56" i="1" a="1"/>
  <c r="H56" i="1" s="1"/>
  <c r="K56" i="1" a="1"/>
  <c r="K56" i="1" s="1"/>
  <c r="L56" i="1" a="1"/>
  <c r="L56" i="1" s="1"/>
  <c r="M56" i="1"/>
  <c r="N56" i="1"/>
  <c r="O56" i="1" a="1"/>
  <c r="O56" i="1" s="1"/>
  <c r="A57" i="1"/>
  <c r="B57" i="1"/>
  <c r="C57" i="1"/>
  <c r="D57" i="1"/>
  <c r="E57" i="1"/>
  <c r="F57" i="1"/>
  <c r="G57" i="1"/>
  <c r="H57" i="1" a="1"/>
  <c r="H57" i="1" s="1"/>
  <c r="K57" i="1" a="1"/>
  <c r="K57" i="1" s="1"/>
  <c r="L57" i="1" a="1"/>
  <c r="L57" i="1" s="1"/>
  <c r="M57" i="1"/>
  <c r="N57" i="1"/>
  <c r="O57" i="1" a="1"/>
  <c r="O57" i="1" s="1"/>
  <c r="A58" i="1"/>
  <c r="B58" i="1"/>
  <c r="C58" i="1"/>
  <c r="D58" i="1"/>
  <c r="E58" i="1"/>
  <c r="F58" i="1"/>
  <c r="G58" i="1"/>
  <c r="H58" i="1" a="1"/>
  <c r="H58" i="1" s="1"/>
  <c r="K58" i="1" a="1"/>
  <c r="K58" i="1" s="1"/>
  <c r="L58" i="1" a="1"/>
  <c r="L58" i="1" s="1"/>
  <c r="M58" i="1"/>
  <c r="N58" i="1"/>
  <c r="O58" i="1" a="1"/>
  <c r="O58" i="1" s="1"/>
  <c r="A59" i="1"/>
  <c r="B59" i="1"/>
  <c r="C59" i="1"/>
  <c r="D59" i="1"/>
  <c r="E59" i="1"/>
  <c r="F59" i="1"/>
  <c r="G59" i="1"/>
  <c r="H59" i="1" a="1"/>
  <c r="H59" i="1" s="1"/>
  <c r="K59" i="1" a="1"/>
  <c r="K59" i="1" s="1"/>
  <c r="L59" i="1" a="1"/>
  <c r="L59" i="1" s="1"/>
  <c r="M59" i="1"/>
  <c r="N59" i="1"/>
  <c r="O59" i="1" a="1"/>
  <c r="O59" i="1" s="1"/>
  <c r="A60" i="1"/>
  <c r="B60" i="1"/>
  <c r="C60" i="1"/>
  <c r="D60" i="1"/>
  <c r="E60" i="1"/>
  <c r="F60" i="1"/>
  <c r="G60" i="1"/>
  <c r="H60" i="1" a="1"/>
  <c r="H60" i="1" s="1"/>
  <c r="K60" i="1" a="1"/>
  <c r="K60" i="1" s="1"/>
  <c r="L60" i="1" a="1"/>
  <c r="L60" i="1" s="1"/>
  <c r="M60" i="1"/>
  <c r="N60" i="1"/>
  <c r="O60" i="1" a="1"/>
  <c r="O60" i="1" s="1"/>
  <c r="A61" i="1"/>
  <c r="B61" i="1"/>
  <c r="C61" i="1"/>
  <c r="D61" i="1"/>
  <c r="E61" i="1"/>
  <c r="F61" i="1"/>
  <c r="G61" i="1"/>
  <c r="H61" i="1" a="1"/>
  <c r="H61" i="1" s="1"/>
  <c r="K61" i="1" a="1"/>
  <c r="K61" i="1" s="1"/>
  <c r="L61" i="1" a="1"/>
  <c r="L61" i="1" s="1"/>
  <c r="M61" i="1"/>
  <c r="N61" i="1"/>
  <c r="O61" i="1" a="1"/>
  <c r="O61" i="1" s="1"/>
  <c r="A62" i="1"/>
  <c r="B62" i="1"/>
  <c r="C62" i="1"/>
  <c r="D62" i="1"/>
  <c r="E62" i="1"/>
  <c r="F62" i="1"/>
  <c r="G62" i="1"/>
  <c r="H62" i="1" a="1"/>
  <c r="H62" i="1" s="1"/>
  <c r="K62" i="1" a="1"/>
  <c r="K62" i="1" s="1"/>
  <c r="L62" i="1" a="1"/>
  <c r="L62" i="1" s="1"/>
  <c r="M62" i="1"/>
  <c r="N62" i="1"/>
  <c r="O62" i="1" a="1"/>
  <c r="O62" i="1" s="1"/>
  <c r="A63" i="1"/>
  <c r="B63" i="1"/>
  <c r="C63" i="1"/>
  <c r="D63" i="1"/>
  <c r="E63" i="1"/>
  <c r="F63" i="1"/>
  <c r="G63" i="1"/>
  <c r="H63" i="1" a="1"/>
  <c r="H63" i="1" s="1"/>
  <c r="J63" i="1" a="1"/>
  <c r="J63" i="1" s="1"/>
  <c r="K63" i="1" a="1"/>
  <c r="K63" i="1" s="1"/>
  <c r="L63" i="1" a="1"/>
  <c r="L63" i="1" s="1"/>
  <c r="M63" i="1"/>
  <c r="N63" i="1"/>
  <c r="O63" i="1" a="1"/>
  <c r="O63" i="1" s="1"/>
  <c r="A64" i="1"/>
  <c r="B64" i="1"/>
  <c r="C64" i="1"/>
  <c r="D64" i="1"/>
  <c r="E64" i="1"/>
  <c r="F64" i="1"/>
  <c r="G64" i="1"/>
  <c r="H64" i="1" a="1"/>
  <c r="H64" i="1" s="1"/>
  <c r="J64" i="1" a="1"/>
  <c r="J64" i="1" s="1"/>
  <c r="K64" i="1" a="1"/>
  <c r="K64" i="1" s="1"/>
  <c r="L64" i="1" a="1"/>
  <c r="L64" i="1" s="1"/>
  <c r="M64" i="1"/>
  <c r="N64" i="1"/>
  <c r="O64" i="1" a="1"/>
  <c r="O64" i="1" s="1"/>
  <c r="A65" i="1"/>
  <c r="B65" i="1"/>
  <c r="C65" i="1"/>
  <c r="D65" i="1"/>
  <c r="E65" i="1"/>
  <c r="F65" i="1"/>
  <c r="G65" i="1"/>
  <c r="H65" i="1" a="1"/>
  <c r="H65" i="1" s="1"/>
  <c r="K65" i="1" a="1"/>
  <c r="K65" i="1" s="1"/>
  <c r="L65" i="1" a="1"/>
  <c r="L65" i="1" s="1"/>
  <c r="M65" i="1"/>
  <c r="N65" i="1"/>
  <c r="O65" i="1" a="1"/>
  <c r="O65" i="1" s="1"/>
  <c r="A66" i="1"/>
  <c r="B66" i="1"/>
  <c r="C66" i="1"/>
  <c r="D66" i="1"/>
  <c r="E66" i="1"/>
  <c r="F66" i="1"/>
  <c r="G66" i="1"/>
  <c r="H66" i="1" a="1"/>
  <c r="H66" i="1" s="1"/>
  <c r="I66" i="1" a="1"/>
  <c r="I66" i="1" s="1"/>
  <c r="K66" i="1" a="1"/>
  <c r="K66" i="1" s="1"/>
  <c r="L66" i="1" a="1"/>
  <c r="L66" i="1" s="1"/>
  <c r="M66" i="1"/>
  <c r="N66" i="1"/>
  <c r="O66" i="1" a="1"/>
  <c r="O66" i="1" s="1"/>
  <c r="A67" i="1"/>
  <c r="B67" i="1"/>
  <c r="C67" i="1"/>
  <c r="D67" i="1"/>
  <c r="E67" i="1"/>
  <c r="F67" i="1"/>
  <c r="G67" i="1"/>
  <c r="H67" i="1" a="1"/>
  <c r="H67" i="1" s="1"/>
  <c r="K67" i="1" a="1"/>
  <c r="K67" i="1" s="1"/>
  <c r="L67" i="1" a="1"/>
  <c r="L67" i="1" s="1"/>
  <c r="M67" i="1"/>
  <c r="N67" i="1"/>
  <c r="O67" i="1" a="1"/>
  <c r="O67" i="1" s="1"/>
  <c r="A68" i="1"/>
  <c r="B68" i="1"/>
  <c r="C68" i="1"/>
  <c r="D68" i="1"/>
  <c r="E68" i="1"/>
  <c r="F68" i="1"/>
  <c r="G68" i="1"/>
  <c r="H68" i="1" a="1"/>
  <c r="H68" i="1" s="1"/>
  <c r="K68" i="1" a="1"/>
  <c r="K68" i="1" s="1"/>
  <c r="L68" i="1" a="1"/>
  <c r="L68" i="1" s="1"/>
  <c r="M68" i="1"/>
  <c r="N68" i="1"/>
  <c r="O68" i="1" a="1"/>
  <c r="O68" i="1" s="1"/>
  <c r="A69" i="1"/>
  <c r="B69" i="1"/>
  <c r="T69" i="1" s="1"/>
  <c r="C69" i="1"/>
  <c r="D69" i="1"/>
  <c r="E69" i="1"/>
  <c r="F69" i="1"/>
  <c r="G69" i="1"/>
  <c r="H69" i="1" a="1"/>
  <c r="H69" i="1" s="1"/>
  <c r="K69" i="1" a="1"/>
  <c r="K69" i="1" s="1"/>
  <c r="L69" i="1" a="1"/>
  <c r="L69" i="1" s="1"/>
  <c r="M69" i="1"/>
  <c r="N69" i="1"/>
  <c r="O69" i="1" a="1"/>
  <c r="O69" i="1" s="1"/>
  <c r="A70" i="1"/>
  <c r="B70" i="1"/>
  <c r="P70" i="1" s="1"/>
  <c r="C70" i="1"/>
  <c r="D70" i="1"/>
  <c r="E70" i="1"/>
  <c r="F70" i="1"/>
  <c r="G70" i="1"/>
  <c r="H70" i="1" a="1"/>
  <c r="H70" i="1" s="1"/>
  <c r="K70" i="1" a="1"/>
  <c r="K70" i="1" s="1"/>
  <c r="L70" i="1" a="1"/>
  <c r="L70" i="1" s="1"/>
  <c r="M70" i="1"/>
  <c r="N70" i="1"/>
  <c r="O70" i="1" a="1"/>
  <c r="O70" i="1" s="1"/>
  <c r="A71" i="1"/>
  <c r="B71" i="1"/>
  <c r="C71" i="1"/>
  <c r="D71" i="1"/>
  <c r="E71" i="1"/>
  <c r="F71" i="1"/>
  <c r="G71" i="1"/>
  <c r="H71" i="1" a="1"/>
  <c r="H71" i="1" s="1"/>
  <c r="K71" i="1" a="1"/>
  <c r="K71" i="1" s="1"/>
  <c r="L71" i="1" a="1"/>
  <c r="L71" i="1" s="1"/>
  <c r="M71" i="1"/>
  <c r="N71" i="1"/>
  <c r="O71" i="1" a="1"/>
  <c r="O71" i="1" s="1"/>
  <c r="A72" i="1"/>
  <c r="B72" i="1"/>
  <c r="P72" i="1" s="1"/>
  <c r="C72" i="1"/>
  <c r="D72" i="1"/>
  <c r="E72" i="1"/>
  <c r="F72" i="1"/>
  <c r="G72" i="1"/>
  <c r="H72" i="1" a="1"/>
  <c r="H72" i="1" s="1"/>
  <c r="K72" i="1" a="1"/>
  <c r="K72" i="1" s="1"/>
  <c r="L72" i="1" a="1"/>
  <c r="L72" i="1" s="1"/>
  <c r="M72" i="1"/>
  <c r="N72" i="1"/>
  <c r="O72" i="1" a="1"/>
  <c r="O72" i="1" s="1"/>
  <c r="A73" i="1"/>
  <c r="B73" i="1"/>
  <c r="C73" i="1"/>
  <c r="D73" i="1"/>
  <c r="E73" i="1"/>
  <c r="F73" i="1"/>
  <c r="G73" i="1"/>
  <c r="H73" i="1" a="1"/>
  <c r="H73" i="1" s="1"/>
  <c r="K73" i="1" a="1"/>
  <c r="K73" i="1" s="1"/>
  <c r="L73" i="1" a="1"/>
  <c r="L73" i="1" s="1"/>
  <c r="M73" i="1"/>
  <c r="N73" i="1"/>
  <c r="O73" i="1" a="1"/>
  <c r="O73" i="1" s="1"/>
  <c r="A74" i="1"/>
  <c r="B74" i="1"/>
  <c r="P74" i="1" s="1"/>
  <c r="C74" i="1"/>
  <c r="D74" i="1"/>
  <c r="E74" i="1"/>
  <c r="F74" i="1"/>
  <c r="G74" i="1"/>
  <c r="H74" i="1" a="1"/>
  <c r="H74" i="1" s="1"/>
  <c r="K74" i="1" a="1"/>
  <c r="K74" i="1" s="1"/>
  <c r="L74" i="1" a="1"/>
  <c r="L74" i="1" s="1"/>
  <c r="M74" i="1"/>
  <c r="N74" i="1"/>
  <c r="O74" i="1" a="1"/>
  <c r="O74" i="1" s="1"/>
  <c r="A75" i="1"/>
  <c r="B75" i="1"/>
  <c r="P75" i="1" s="1"/>
  <c r="AD75" i="1" s="1"/>
  <c r="C75" i="1"/>
  <c r="D75" i="1"/>
  <c r="E75" i="1"/>
  <c r="F75" i="1"/>
  <c r="G75" i="1"/>
  <c r="H75" i="1" a="1"/>
  <c r="H75" i="1" s="1"/>
  <c r="J75" i="1" a="1"/>
  <c r="J75" i="1" s="1"/>
  <c r="K75" i="1" a="1"/>
  <c r="K75" i="1" s="1"/>
  <c r="L75" i="1" a="1"/>
  <c r="L75" i="1" s="1"/>
  <c r="M75" i="1"/>
  <c r="N75" i="1"/>
  <c r="O75" i="1" a="1"/>
  <c r="O75" i="1" s="1"/>
  <c r="A76" i="1"/>
  <c r="B76" i="1"/>
  <c r="T76" i="1" s="1"/>
  <c r="C76" i="1"/>
  <c r="D76" i="1"/>
  <c r="E76" i="1"/>
  <c r="F76" i="1"/>
  <c r="G76" i="1"/>
  <c r="H76" i="1" a="1"/>
  <c r="H76" i="1" s="1"/>
  <c r="K76" i="1" a="1"/>
  <c r="K76" i="1" s="1"/>
  <c r="L76" i="1" a="1"/>
  <c r="L76" i="1" s="1"/>
  <c r="M76" i="1"/>
  <c r="N76" i="1"/>
  <c r="O76" i="1" a="1"/>
  <c r="O76" i="1" s="1"/>
  <c r="A77" i="1"/>
  <c r="B77" i="1"/>
  <c r="C77" i="1"/>
  <c r="D77" i="1"/>
  <c r="E77" i="1"/>
  <c r="F77" i="1"/>
  <c r="G77" i="1"/>
  <c r="H77" i="1" a="1"/>
  <c r="H77" i="1" s="1"/>
  <c r="K77" i="1" a="1"/>
  <c r="K77" i="1" s="1"/>
  <c r="L77" i="1" a="1"/>
  <c r="L77" i="1" s="1"/>
  <c r="M77" i="1"/>
  <c r="N77" i="1"/>
  <c r="O77" i="1" a="1"/>
  <c r="O77" i="1" s="1"/>
  <c r="A78" i="1"/>
  <c r="B78" i="1"/>
  <c r="C78" i="1"/>
  <c r="D78" i="1"/>
  <c r="E78" i="1"/>
  <c r="F78" i="1"/>
  <c r="G78" i="1"/>
  <c r="H78" i="1" a="1"/>
  <c r="H78" i="1" s="1"/>
  <c r="K78" i="1" a="1"/>
  <c r="K78" i="1" s="1"/>
  <c r="L78" i="1" a="1"/>
  <c r="L78" i="1" s="1"/>
  <c r="M78" i="1"/>
  <c r="N78" i="1"/>
  <c r="O78" i="1" a="1"/>
  <c r="O78" i="1" s="1"/>
  <c r="A79" i="1"/>
  <c r="B79" i="1"/>
  <c r="C79" i="1"/>
  <c r="D79" i="1"/>
  <c r="E79" i="1"/>
  <c r="F79" i="1"/>
  <c r="G79" i="1"/>
  <c r="H79" i="1" a="1"/>
  <c r="H79" i="1" s="1"/>
  <c r="K79" i="1" a="1"/>
  <c r="K79" i="1" s="1"/>
  <c r="L79" i="1" a="1"/>
  <c r="L79" i="1" s="1"/>
  <c r="M79" i="1"/>
  <c r="N79" i="1"/>
  <c r="O79" i="1" a="1"/>
  <c r="O79" i="1" s="1"/>
  <c r="A80" i="1"/>
  <c r="B80" i="1"/>
  <c r="C80" i="1"/>
  <c r="D80" i="1"/>
  <c r="E80" i="1"/>
  <c r="F80" i="1"/>
  <c r="G80" i="1"/>
  <c r="H80" i="1" a="1"/>
  <c r="H80" i="1" s="1"/>
  <c r="K80" i="1" a="1"/>
  <c r="K80" i="1" s="1"/>
  <c r="L80" i="1" a="1"/>
  <c r="L80" i="1" s="1"/>
  <c r="M80" i="1"/>
  <c r="N80" i="1"/>
  <c r="O80" i="1" a="1"/>
  <c r="O80" i="1" s="1"/>
  <c r="A81" i="1"/>
  <c r="B81" i="1"/>
  <c r="P81" i="1" s="1"/>
  <c r="C81" i="1"/>
  <c r="D81" i="1"/>
  <c r="E81" i="1"/>
  <c r="F81" i="1"/>
  <c r="G81" i="1"/>
  <c r="H81" i="1" a="1"/>
  <c r="H81" i="1" s="1"/>
  <c r="K81" i="1" a="1"/>
  <c r="K81" i="1" s="1"/>
  <c r="L81" i="1" a="1"/>
  <c r="L81" i="1" s="1"/>
  <c r="M81" i="1"/>
  <c r="N81" i="1"/>
  <c r="O81" i="1" a="1"/>
  <c r="O81" i="1" s="1"/>
  <c r="A82" i="1"/>
  <c r="B82" i="1"/>
  <c r="C82" i="1"/>
  <c r="D82" i="1"/>
  <c r="E82" i="1"/>
  <c r="F82" i="1"/>
  <c r="G82" i="1"/>
  <c r="H82" i="1" a="1"/>
  <c r="H82" i="1" s="1"/>
  <c r="I82" i="1" a="1"/>
  <c r="I82" i="1" s="1"/>
  <c r="J82" i="1" a="1"/>
  <c r="J82" i="1" s="1"/>
  <c r="K82" i="1" a="1"/>
  <c r="K82" i="1" s="1"/>
  <c r="L82" i="1" a="1"/>
  <c r="L82" i="1" s="1"/>
  <c r="M82" i="1"/>
  <c r="N82" i="1"/>
  <c r="O82" i="1" a="1"/>
  <c r="O82" i="1" s="1"/>
  <c r="A83" i="1"/>
  <c r="B83" i="1"/>
  <c r="C83" i="1"/>
  <c r="D83" i="1"/>
  <c r="E83" i="1"/>
  <c r="F83" i="1"/>
  <c r="G83" i="1"/>
  <c r="H83" i="1" a="1"/>
  <c r="H83" i="1" s="1"/>
  <c r="K83" i="1" a="1"/>
  <c r="K83" i="1" s="1"/>
  <c r="L83" i="1" a="1"/>
  <c r="L83" i="1" s="1"/>
  <c r="M83" i="1"/>
  <c r="N83" i="1"/>
  <c r="O83" i="1" a="1"/>
  <c r="O83" i="1" s="1"/>
  <c r="A84" i="1"/>
  <c r="B84" i="1"/>
  <c r="C84" i="1"/>
  <c r="D84" i="1"/>
  <c r="E84" i="1"/>
  <c r="F84" i="1"/>
  <c r="G84" i="1"/>
  <c r="H84" i="1" a="1"/>
  <c r="H84" i="1" s="1"/>
  <c r="K84" i="1" a="1"/>
  <c r="K84" i="1" s="1"/>
  <c r="L84" i="1" a="1"/>
  <c r="L84" i="1" s="1"/>
  <c r="M84" i="1"/>
  <c r="N84" i="1"/>
  <c r="O84" i="1" a="1"/>
  <c r="O84" i="1" s="1"/>
  <c r="A85" i="1"/>
  <c r="B85" i="1"/>
  <c r="C85" i="1"/>
  <c r="D85" i="1"/>
  <c r="E85" i="1"/>
  <c r="F85" i="1"/>
  <c r="G85" i="1"/>
  <c r="H85" i="1" a="1"/>
  <c r="H85" i="1" s="1"/>
  <c r="K85" i="1" a="1"/>
  <c r="K85" i="1" s="1"/>
  <c r="L85" i="1" a="1"/>
  <c r="L85" i="1" s="1"/>
  <c r="M85" i="1"/>
  <c r="N85" i="1"/>
  <c r="O85" i="1" a="1"/>
  <c r="O85" i="1" s="1"/>
  <c r="A86" i="1"/>
  <c r="B86" i="1"/>
  <c r="C86" i="1"/>
  <c r="D86" i="1"/>
  <c r="E86" i="1"/>
  <c r="F86" i="1"/>
  <c r="G86" i="1"/>
  <c r="H86" i="1" a="1"/>
  <c r="H86" i="1" s="1"/>
  <c r="I86" i="1" a="1"/>
  <c r="I86" i="1" s="1"/>
  <c r="K86" i="1" a="1"/>
  <c r="K86" i="1" s="1"/>
  <c r="L86" i="1" a="1"/>
  <c r="L86" i="1" s="1"/>
  <c r="M86" i="1"/>
  <c r="N86" i="1"/>
  <c r="O86" i="1" a="1"/>
  <c r="O86" i="1" s="1"/>
  <c r="A87" i="1"/>
  <c r="B87" i="1"/>
  <c r="C87" i="1"/>
  <c r="D87" i="1"/>
  <c r="E87" i="1"/>
  <c r="F87" i="1"/>
  <c r="G87" i="1"/>
  <c r="H87" i="1" a="1"/>
  <c r="H87" i="1" s="1"/>
  <c r="J87" i="1" a="1"/>
  <c r="J87" i="1" s="1"/>
  <c r="K87" i="1" a="1"/>
  <c r="K87" i="1" s="1"/>
  <c r="L87" i="1" a="1"/>
  <c r="L87" i="1" s="1"/>
  <c r="M87" i="1"/>
  <c r="N87" i="1"/>
  <c r="O87" i="1" a="1"/>
  <c r="O87" i="1" s="1"/>
  <c r="A88" i="1"/>
  <c r="B88" i="1"/>
  <c r="T88" i="1" s="1"/>
  <c r="C88" i="1"/>
  <c r="D88" i="1"/>
  <c r="E88" i="1"/>
  <c r="F88" i="1"/>
  <c r="G88" i="1"/>
  <c r="H88" i="1" a="1"/>
  <c r="H88" i="1" s="1"/>
  <c r="I88" i="1" a="1"/>
  <c r="I88" i="1" s="1"/>
  <c r="K88" i="1" a="1"/>
  <c r="K88" i="1" s="1"/>
  <c r="L88" i="1" a="1"/>
  <c r="L88" i="1" s="1"/>
  <c r="M88" i="1"/>
  <c r="N88" i="1"/>
  <c r="O88" i="1" a="1"/>
  <c r="O88" i="1" s="1"/>
  <c r="A89" i="1"/>
  <c r="B89" i="1"/>
  <c r="C89" i="1"/>
  <c r="D89" i="1"/>
  <c r="E89" i="1"/>
  <c r="F89" i="1"/>
  <c r="G89" i="1"/>
  <c r="H89" i="1" a="1"/>
  <c r="H89" i="1" s="1"/>
  <c r="K89" i="1" a="1"/>
  <c r="K89" i="1" s="1"/>
  <c r="L89" i="1" a="1"/>
  <c r="L89" i="1" s="1"/>
  <c r="M89" i="1"/>
  <c r="N89" i="1"/>
  <c r="O89" i="1" a="1"/>
  <c r="O89" i="1" s="1"/>
  <c r="A90" i="1"/>
  <c r="B90" i="1"/>
  <c r="C90" i="1"/>
  <c r="D90" i="1"/>
  <c r="E90" i="1"/>
  <c r="F90" i="1"/>
  <c r="G90" i="1"/>
  <c r="H90" i="1" a="1"/>
  <c r="H90" i="1" s="1"/>
  <c r="K90" i="1" a="1"/>
  <c r="K90" i="1" s="1"/>
  <c r="L90" i="1" a="1"/>
  <c r="L90" i="1" s="1"/>
  <c r="M90" i="1"/>
  <c r="N90" i="1"/>
  <c r="O90" i="1" a="1"/>
  <c r="O90" i="1" s="1"/>
  <c r="A91" i="1"/>
  <c r="B91" i="1"/>
  <c r="C91" i="1"/>
  <c r="D91" i="1"/>
  <c r="E91" i="1"/>
  <c r="F91" i="1"/>
  <c r="G91" i="1"/>
  <c r="H91" i="1" a="1"/>
  <c r="H91" i="1" s="1"/>
  <c r="K91" i="1" a="1"/>
  <c r="K91" i="1" s="1"/>
  <c r="L91" i="1" a="1"/>
  <c r="L91" i="1" s="1"/>
  <c r="M91" i="1"/>
  <c r="N91" i="1"/>
  <c r="O91" i="1" a="1"/>
  <c r="O91" i="1" s="1"/>
  <c r="A92" i="1"/>
  <c r="B92" i="1"/>
  <c r="C92" i="1"/>
  <c r="D92" i="1"/>
  <c r="E92" i="1"/>
  <c r="F92" i="1"/>
  <c r="G92" i="1"/>
  <c r="H92" i="1" a="1"/>
  <c r="H92" i="1" s="1"/>
  <c r="K92" i="1" a="1"/>
  <c r="K92" i="1" s="1"/>
  <c r="L92" i="1" a="1"/>
  <c r="L92" i="1" s="1"/>
  <c r="M92" i="1"/>
  <c r="N92" i="1"/>
  <c r="O92" i="1" a="1"/>
  <c r="O92" i="1" s="1"/>
  <c r="P92" i="1"/>
  <c r="AD92" i="1" s="1"/>
  <c r="A93" i="1"/>
  <c r="B93" i="1"/>
  <c r="C93" i="1"/>
  <c r="D93" i="1"/>
  <c r="E93" i="1"/>
  <c r="F93" i="1"/>
  <c r="G93" i="1"/>
  <c r="H93" i="1" a="1"/>
  <c r="H93" i="1" s="1"/>
  <c r="K93" i="1" a="1"/>
  <c r="K93" i="1" s="1"/>
  <c r="L93" i="1" a="1"/>
  <c r="L93" i="1" s="1"/>
  <c r="M93" i="1"/>
  <c r="N93" i="1"/>
  <c r="O93" i="1" a="1"/>
  <c r="O93" i="1" s="1"/>
  <c r="A94" i="1"/>
  <c r="B94" i="1"/>
  <c r="T94" i="1" s="1"/>
  <c r="C94" i="1"/>
  <c r="D94" i="1"/>
  <c r="E94" i="1"/>
  <c r="F94" i="1"/>
  <c r="G94" i="1"/>
  <c r="H94" i="1" a="1"/>
  <c r="H94" i="1" s="1"/>
  <c r="I94" i="1" a="1"/>
  <c r="I94" i="1" s="1"/>
  <c r="K94" i="1" a="1"/>
  <c r="K94" i="1" s="1"/>
  <c r="L94" i="1" a="1"/>
  <c r="L94" i="1" s="1"/>
  <c r="M94" i="1"/>
  <c r="N94" i="1"/>
  <c r="O94" i="1" a="1"/>
  <c r="O94" i="1" s="1"/>
  <c r="A95" i="1"/>
  <c r="B95" i="1"/>
  <c r="C95" i="1"/>
  <c r="D95" i="1"/>
  <c r="E95" i="1"/>
  <c r="F95" i="1"/>
  <c r="G95" i="1"/>
  <c r="H95" i="1" a="1"/>
  <c r="H95" i="1" s="1"/>
  <c r="I95" i="1" a="1"/>
  <c r="I95" i="1" s="1"/>
  <c r="K95" i="1" a="1"/>
  <c r="K95" i="1" s="1"/>
  <c r="L95" i="1" a="1"/>
  <c r="L95" i="1" s="1"/>
  <c r="M95" i="1"/>
  <c r="N95" i="1"/>
  <c r="O95" i="1" a="1"/>
  <c r="O95" i="1" s="1"/>
  <c r="A96" i="1"/>
  <c r="B96" i="1"/>
  <c r="C96" i="1"/>
  <c r="D96" i="1"/>
  <c r="E96" i="1"/>
  <c r="F96" i="1"/>
  <c r="G96" i="1"/>
  <c r="H96" i="1" a="1"/>
  <c r="H96" i="1" s="1"/>
  <c r="K96" i="1" a="1"/>
  <c r="K96" i="1" s="1"/>
  <c r="L96" i="1" a="1"/>
  <c r="L96" i="1" s="1"/>
  <c r="M96" i="1"/>
  <c r="N96" i="1"/>
  <c r="O96" i="1" a="1"/>
  <c r="O96" i="1" s="1"/>
  <c r="A97" i="1"/>
  <c r="B97" i="1"/>
  <c r="C97" i="1"/>
  <c r="D97" i="1"/>
  <c r="E97" i="1"/>
  <c r="F97" i="1"/>
  <c r="G97" i="1"/>
  <c r="H97" i="1" a="1"/>
  <c r="H97" i="1" s="1"/>
  <c r="K97" i="1" a="1"/>
  <c r="K97" i="1" s="1"/>
  <c r="L97" i="1" a="1"/>
  <c r="L97" i="1" s="1"/>
  <c r="M97" i="1"/>
  <c r="N97" i="1"/>
  <c r="O97" i="1" a="1"/>
  <c r="O97" i="1" s="1"/>
  <c r="A98" i="1"/>
  <c r="B98" i="1"/>
  <c r="C98" i="1"/>
  <c r="D98" i="1"/>
  <c r="E98" i="1"/>
  <c r="F98" i="1"/>
  <c r="G98" i="1"/>
  <c r="H98" i="1" a="1"/>
  <c r="H98" i="1" s="1"/>
  <c r="J98" i="1" a="1"/>
  <c r="J98" i="1" s="1"/>
  <c r="K98" i="1" a="1"/>
  <c r="K98" i="1" s="1"/>
  <c r="L98" i="1" a="1"/>
  <c r="L98" i="1" s="1"/>
  <c r="M98" i="1"/>
  <c r="N98" i="1"/>
  <c r="O98" i="1" a="1"/>
  <c r="O98" i="1" s="1"/>
  <c r="A99" i="1"/>
  <c r="B99" i="1"/>
  <c r="C99" i="1"/>
  <c r="D99" i="1"/>
  <c r="E99" i="1"/>
  <c r="F99" i="1"/>
  <c r="G99" i="1"/>
  <c r="H99" i="1" a="1"/>
  <c r="H99" i="1" s="1"/>
  <c r="I99" i="1" a="1"/>
  <c r="I99" i="1" s="1"/>
  <c r="K99" i="1" a="1"/>
  <c r="K99" i="1" s="1"/>
  <c r="L99" i="1" a="1"/>
  <c r="L99" i="1" s="1"/>
  <c r="M99" i="1"/>
  <c r="N99" i="1"/>
  <c r="O99" i="1" a="1"/>
  <c r="O99" i="1" s="1"/>
  <c r="A100" i="1"/>
  <c r="B100" i="1"/>
  <c r="P100" i="1" s="1"/>
  <c r="C100" i="1"/>
  <c r="D100" i="1"/>
  <c r="E100" i="1"/>
  <c r="F100" i="1"/>
  <c r="G100" i="1"/>
  <c r="H100" i="1" a="1"/>
  <c r="H100" i="1" s="1"/>
  <c r="K100" i="1" a="1"/>
  <c r="K100" i="1" s="1"/>
  <c r="L100" i="1" a="1"/>
  <c r="L100" i="1" s="1"/>
  <c r="M100" i="1"/>
  <c r="N100" i="1"/>
  <c r="O100" i="1" a="1"/>
  <c r="O100" i="1" s="1"/>
  <c r="A101" i="1"/>
  <c r="B101" i="1"/>
  <c r="C101" i="1"/>
  <c r="D101" i="1"/>
  <c r="E101" i="1"/>
  <c r="F101" i="1"/>
  <c r="G101" i="1"/>
  <c r="H101" i="1" a="1"/>
  <c r="H101" i="1" s="1"/>
  <c r="K101" i="1" a="1"/>
  <c r="K101" i="1" s="1"/>
  <c r="L101" i="1" a="1"/>
  <c r="L101" i="1" s="1"/>
  <c r="M101" i="1"/>
  <c r="N101" i="1"/>
  <c r="O101" i="1" a="1"/>
  <c r="O101" i="1" s="1"/>
  <c r="A102" i="1"/>
  <c r="B102" i="1"/>
  <c r="C102" i="1"/>
  <c r="D102" i="1"/>
  <c r="E102" i="1"/>
  <c r="F102" i="1"/>
  <c r="G102" i="1"/>
  <c r="H102" i="1" a="1"/>
  <c r="H102" i="1" s="1"/>
  <c r="K102" i="1" a="1"/>
  <c r="K102" i="1" s="1"/>
  <c r="L102" i="1" a="1"/>
  <c r="L102" i="1" s="1"/>
  <c r="M102" i="1"/>
  <c r="N102" i="1"/>
  <c r="O102" i="1" a="1"/>
  <c r="O102" i="1" s="1"/>
  <c r="A103" i="1"/>
  <c r="B103" i="1"/>
  <c r="C103" i="1"/>
  <c r="D103" i="1"/>
  <c r="E103" i="1"/>
  <c r="F103" i="1"/>
  <c r="G103" i="1"/>
  <c r="H103" i="1" a="1"/>
  <c r="H103" i="1" s="1"/>
  <c r="I103" i="1" a="1"/>
  <c r="I103" i="1" s="1"/>
  <c r="K103" i="1" a="1"/>
  <c r="K103" i="1" s="1"/>
  <c r="L103" i="1" a="1"/>
  <c r="L103" i="1" s="1"/>
  <c r="M103" i="1"/>
  <c r="N103" i="1"/>
  <c r="O103" i="1" a="1"/>
  <c r="O103" i="1" s="1"/>
  <c r="A104" i="1"/>
  <c r="B104" i="1"/>
  <c r="C104" i="1"/>
  <c r="D104" i="1"/>
  <c r="E104" i="1"/>
  <c r="F104" i="1"/>
  <c r="G104" i="1"/>
  <c r="H104" i="1" a="1"/>
  <c r="H104" i="1" s="1"/>
  <c r="K104" i="1" a="1"/>
  <c r="K104" i="1" s="1"/>
  <c r="L104" i="1" a="1"/>
  <c r="L104" i="1" s="1"/>
  <c r="M104" i="1"/>
  <c r="N104" i="1"/>
  <c r="O104" i="1" a="1"/>
  <c r="O104" i="1" s="1"/>
  <c r="A105" i="1"/>
  <c r="B105" i="1"/>
  <c r="T105" i="1" s="1"/>
  <c r="C105" i="1"/>
  <c r="D105" i="1"/>
  <c r="E105" i="1"/>
  <c r="F105" i="1"/>
  <c r="G105" i="1"/>
  <c r="H105" i="1" a="1"/>
  <c r="H105" i="1" s="1"/>
  <c r="K105" i="1" a="1"/>
  <c r="K105" i="1" s="1"/>
  <c r="L105" i="1" a="1"/>
  <c r="L105" i="1" s="1"/>
  <c r="M105" i="1"/>
  <c r="N105" i="1"/>
  <c r="O105" i="1" a="1"/>
  <c r="O105" i="1" s="1"/>
  <c r="A106" i="1"/>
  <c r="B106" i="1"/>
  <c r="C106" i="1"/>
  <c r="D106" i="1"/>
  <c r="E106" i="1"/>
  <c r="F106" i="1"/>
  <c r="G106" i="1"/>
  <c r="H106" i="1" a="1"/>
  <c r="H106" i="1" s="1"/>
  <c r="J106" i="1" a="1"/>
  <c r="J106" i="1" s="1"/>
  <c r="K106" i="1" a="1"/>
  <c r="K106" i="1" s="1"/>
  <c r="L106" i="1" a="1"/>
  <c r="L106" i="1" s="1"/>
  <c r="M106" i="1"/>
  <c r="N106" i="1"/>
  <c r="O106" i="1" a="1"/>
  <c r="O106" i="1" s="1"/>
  <c r="A107" i="1"/>
  <c r="B107" i="1"/>
  <c r="P107" i="1" s="1"/>
  <c r="C107" i="1"/>
  <c r="D107" i="1"/>
  <c r="E107" i="1"/>
  <c r="F107" i="1"/>
  <c r="G107" i="1"/>
  <c r="H107" i="1" a="1"/>
  <c r="H107" i="1" s="1"/>
  <c r="I107" i="1" a="1"/>
  <c r="I107" i="1" s="1"/>
  <c r="K107" i="1" a="1"/>
  <c r="K107" i="1" s="1"/>
  <c r="L107" i="1" a="1"/>
  <c r="L107" i="1" s="1"/>
  <c r="M107" i="1"/>
  <c r="N107" i="1"/>
  <c r="O107" i="1" a="1"/>
  <c r="O107" i="1" s="1"/>
  <c r="A108" i="1"/>
  <c r="B108" i="1"/>
  <c r="C108" i="1"/>
  <c r="D108" i="1"/>
  <c r="E108" i="1"/>
  <c r="F108" i="1"/>
  <c r="G108" i="1"/>
  <c r="H108" i="1" a="1"/>
  <c r="H108" i="1" s="1"/>
  <c r="K108" i="1" a="1"/>
  <c r="K108" i="1" s="1"/>
  <c r="L108" i="1" a="1"/>
  <c r="L108" i="1" s="1"/>
  <c r="M108" i="1"/>
  <c r="N108" i="1"/>
  <c r="P108" i="1" s="1"/>
  <c r="AD108" i="1" s="1"/>
  <c r="O108" i="1" a="1"/>
  <c r="O108" i="1" s="1"/>
  <c r="A109" i="1"/>
  <c r="B109" i="1"/>
  <c r="C109" i="1"/>
  <c r="D109" i="1"/>
  <c r="E109" i="1"/>
  <c r="F109" i="1"/>
  <c r="G109" i="1"/>
  <c r="H109" i="1" a="1"/>
  <c r="H109" i="1" s="1"/>
  <c r="K109" i="1" a="1"/>
  <c r="K109" i="1" s="1"/>
  <c r="L109" i="1" a="1"/>
  <c r="L109" i="1" s="1"/>
  <c r="M109" i="1"/>
  <c r="N109" i="1"/>
  <c r="O109" i="1" a="1"/>
  <c r="O109" i="1" s="1"/>
  <c r="A110" i="1"/>
  <c r="B110" i="1"/>
  <c r="C110" i="1"/>
  <c r="D110" i="1"/>
  <c r="E110" i="1"/>
  <c r="F110" i="1"/>
  <c r="G110" i="1"/>
  <c r="H110" i="1" a="1"/>
  <c r="H110" i="1" s="1"/>
  <c r="I110" i="1" a="1"/>
  <c r="I110" i="1" s="1"/>
  <c r="K110" i="1" a="1"/>
  <c r="K110" i="1" s="1"/>
  <c r="L110" i="1" a="1"/>
  <c r="L110" i="1" s="1"/>
  <c r="M110" i="1"/>
  <c r="N110" i="1"/>
  <c r="O110" i="1" a="1"/>
  <c r="O110" i="1" s="1"/>
  <c r="A111" i="1"/>
  <c r="B111" i="1"/>
  <c r="C111" i="1"/>
  <c r="D111" i="1"/>
  <c r="E111" i="1"/>
  <c r="F111" i="1"/>
  <c r="G111" i="1"/>
  <c r="H111" i="1" a="1"/>
  <c r="H111" i="1" s="1"/>
  <c r="I111" i="1" a="1"/>
  <c r="I111" i="1" s="1"/>
  <c r="J111" i="1" a="1"/>
  <c r="J111" i="1" s="1"/>
  <c r="AJ111" i="1" s="1"/>
  <c r="K111" i="1" a="1"/>
  <c r="K111" i="1" s="1"/>
  <c r="L111" i="1" a="1"/>
  <c r="L111" i="1" s="1"/>
  <c r="M111" i="1"/>
  <c r="N111" i="1"/>
  <c r="O111" i="1" a="1"/>
  <c r="O111" i="1" s="1"/>
  <c r="A112" i="1"/>
  <c r="B112" i="1"/>
  <c r="C112" i="1"/>
  <c r="D112" i="1"/>
  <c r="E112" i="1"/>
  <c r="F112" i="1"/>
  <c r="G112" i="1"/>
  <c r="H112" i="1" a="1"/>
  <c r="H112" i="1" s="1"/>
  <c r="K112" i="1" a="1"/>
  <c r="K112" i="1" s="1"/>
  <c r="L112" i="1" a="1"/>
  <c r="L112" i="1" s="1"/>
  <c r="M112" i="1"/>
  <c r="N112" i="1"/>
  <c r="O112" i="1" a="1"/>
  <c r="O112" i="1" s="1"/>
  <c r="A113" i="1"/>
  <c r="B113" i="1"/>
  <c r="P113" i="1" s="1"/>
  <c r="C113" i="1"/>
  <c r="D113" i="1"/>
  <c r="E113" i="1"/>
  <c r="F113" i="1"/>
  <c r="G113" i="1"/>
  <c r="H113" i="1" a="1"/>
  <c r="H113" i="1" s="1"/>
  <c r="K113" i="1" a="1"/>
  <c r="K113" i="1" s="1"/>
  <c r="L113" i="1" a="1"/>
  <c r="L113" i="1" s="1"/>
  <c r="M113" i="1"/>
  <c r="N113" i="1"/>
  <c r="O113" i="1" a="1"/>
  <c r="O113" i="1" s="1"/>
  <c r="A114" i="1"/>
  <c r="B114" i="1"/>
  <c r="P114" i="1" s="1"/>
  <c r="U114" i="1" s="1"/>
  <c r="C114" i="1"/>
  <c r="D114" i="1"/>
  <c r="E114" i="1"/>
  <c r="F114" i="1"/>
  <c r="G114" i="1"/>
  <c r="H114" i="1" a="1"/>
  <c r="H114" i="1" s="1"/>
  <c r="J114" i="1" a="1"/>
  <c r="J114" i="1" s="1"/>
  <c r="K114" i="1" a="1"/>
  <c r="K114" i="1" s="1"/>
  <c r="L114" i="1" a="1"/>
  <c r="L114" i="1" s="1"/>
  <c r="M114" i="1"/>
  <c r="N114" i="1"/>
  <c r="O114" i="1" a="1"/>
  <c r="O114" i="1" s="1"/>
  <c r="A115" i="1"/>
  <c r="B115" i="1"/>
  <c r="T115" i="1" s="1"/>
  <c r="C115" i="1"/>
  <c r="D115" i="1"/>
  <c r="E115" i="1"/>
  <c r="F115" i="1"/>
  <c r="G115" i="1"/>
  <c r="H115" i="1" a="1"/>
  <c r="H115" i="1" s="1"/>
  <c r="I115" i="1" a="1"/>
  <c r="I115" i="1" s="1"/>
  <c r="K115" i="1" a="1"/>
  <c r="K115" i="1" s="1"/>
  <c r="L115" i="1" a="1"/>
  <c r="L115" i="1" s="1"/>
  <c r="M115" i="1"/>
  <c r="N115" i="1"/>
  <c r="O115" i="1" a="1"/>
  <c r="O115" i="1" s="1"/>
  <c r="A116" i="1"/>
  <c r="B116" i="1"/>
  <c r="C116" i="1"/>
  <c r="D116" i="1"/>
  <c r="E116" i="1"/>
  <c r="F116" i="1"/>
  <c r="G116" i="1"/>
  <c r="H116" i="1" a="1"/>
  <c r="H116" i="1" s="1"/>
  <c r="J116" i="1" a="1"/>
  <c r="J116" i="1" s="1"/>
  <c r="K116" i="1" a="1"/>
  <c r="K116" i="1" s="1"/>
  <c r="L116" i="1" a="1"/>
  <c r="L116" i="1" s="1"/>
  <c r="M116" i="1"/>
  <c r="N116" i="1"/>
  <c r="O116" i="1" a="1"/>
  <c r="O116" i="1" s="1"/>
  <c r="A117" i="1"/>
  <c r="B117" i="1"/>
  <c r="C117" i="1"/>
  <c r="D117" i="1"/>
  <c r="E117" i="1"/>
  <c r="F117" i="1"/>
  <c r="G117" i="1"/>
  <c r="H117" i="1" a="1"/>
  <c r="H117" i="1" s="1"/>
  <c r="J117" i="1" a="1"/>
  <c r="J117" i="1" s="1"/>
  <c r="K117" i="1" a="1"/>
  <c r="K117" i="1" s="1"/>
  <c r="L117" i="1" a="1"/>
  <c r="L117" i="1" s="1"/>
  <c r="M117" i="1"/>
  <c r="N117" i="1"/>
  <c r="O117" i="1" a="1"/>
  <c r="O117" i="1" s="1"/>
  <c r="A118" i="1"/>
  <c r="B118" i="1"/>
  <c r="C118" i="1"/>
  <c r="D118" i="1"/>
  <c r="E118" i="1"/>
  <c r="F118" i="1"/>
  <c r="G118" i="1"/>
  <c r="H118" i="1" a="1"/>
  <c r="H118" i="1" s="1"/>
  <c r="I118" i="1" a="1"/>
  <c r="I118" i="1" s="1"/>
  <c r="K118" i="1" a="1"/>
  <c r="K118" i="1" s="1"/>
  <c r="L118" i="1" a="1"/>
  <c r="L118" i="1" s="1"/>
  <c r="M118" i="1"/>
  <c r="N118" i="1"/>
  <c r="O118" i="1" a="1"/>
  <c r="O118" i="1" s="1"/>
  <c r="A119" i="1"/>
  <c r="B119" i="1"/>
  <c r="C119" i="1"/>
  <c r="D119" i="1"/>
  <c r="E119" i="1"/>
  <c r="F119" i="1"/>
  <c r="G119" i="1"/>
  <c r="H119" i="1" a="1"/>
  <c r="H119" i="1" s="1"/>
  <c r="I119" i="1" a="1"/>
  <c r="I119" i="1" s="1"/>
  <c r="K119" i="1" a="1"/>
  <c r="K119" i="1" s="1"/>
  <c r="L119" i="1" a="1"/>
  <c r="L119" i="1" s="1"/>
  <c r="M119" i="1"/>
  <c r="N119" i="1"/>
  <c r="O119" i="1" a="1"/>
  <c r="O119" i="1" s="1"/>
  <c r="A120" i="1"/>
  <c r="B120" i="1"/>
  <c r="C120" i="1"/>
  <c r="D120" i="1"/>
  <c r="E120" i="1"/>
  <c r="F120" i="1"/>
  <c r="G120" i="1"/>
  <c r="H120" i="1" a="1"/>
  <c r="H120" i="1" s="1"/>
  <c r="K120" i="1" a="1"/>
  <c r="K120" i="1" s="1"/>
  <c r="L120" i="1" a="1"/>
  <c r="L120" i="1" s="1"/>
  <c r="M120" i="1"/>
  <c r="N120" i="1"/>
  <c r="O120" i="1" a="1"/>
  <c r="O120" i="1" s="1"/>
  <c r="P120" i="1"/>
  <c r="A121" i="1"/>
  <c r="B121" i="1"/>
  <c r="P121" i="1" s="1"/>
  <c r="U121" i="1" s="1"/>
  <c r="C121" i="1"/>
  <c r="D121" i="1"/>
  <c r="E121" i="1"/>
  <c r="F121" i="1"/>
  <c r="G121" i="1"/>
  <c r="H121" i="1" a="1"/>
  <c r="H121" i="1" s="1"/>
  <c r="K121" i="1" a="1"/>
  <c r="K121" i="1" s="1"/>
  <c r="L121" i="1" a="1"/>
  <c r="L121" i="1" s="1"/>
  <c r="M121" i="1"/>
  <c r="N121" i="1"/>
  <c r="O121" i="1" a="1"/>
  <c r="O121" i="1" s="1"/>
  <c r="A122" i="1"/>
  <c r="B122" i="1"/>
  <c r="C122" i="1"/>
  <c r="D122" i="1"/>
  <c r="E122" i="1"/>
  <c r="F122" i="1"/>
  <c r="G122" i="1"/>
  <c r="H122" i="1" a="1"/>
  <c r="H122" i="1" s="1"/>
  <c r="J122" i="1" a="1"/>
  <c r="J122" i="1" s="1"/>
  <c r="K122" i="1" a="1"/>
  <c r="K122" i="1" s="1"/>
  <c r="L122" i="1" a="1"/>
  <c r="L122" i="1" s="1"/>
  <c r="M122" i="1"/>
  <c r="N122" i="1"/>
  <c r="O122" i="1" a="1"/>
  <c r="O122" i="1" s="1"/>
  <c r="A123" i="1"/>
  <c r="B123" i="1"/>
  <c r="C123" i="1"/>
  <c r="D123" i="1"/>
  <c r="E123" i="1"/>
  <c r="F123" i="1"/>
  <c r="G123" i="1"/>
  <c r="H123" i="1" a="1"/>
  <c r="H123" i="1" s="1"/>
  <c r="J123" i="1" a="1"/>
  <c r="J123" i="1" s="1"/>
  <c r="K123" i="1" a="1"/>
  <c r="K123" i="1" s="1"/>
  <c r="L123" i="1" a="1"/>
  <c r="L123" i="1" s="1"/>
  <c r="M123" i="1"/>
  <c r="N123" i="1"/>
  <c r="O123" i="1" a="1"/>
  <c r="O123" i="1" s="1"/>
  <c r="A124" i="1"/>
  <c r="B124" i="1"/>
  <c r="C124" i="1"/>
  <c r="D124" i="1"/>
  <c r="E124" i="1"/>
  <c r="F124" i="1"/>
  <c r="G124" i="1"/>
  <c r="H124" i="1" a="1"/>
  <c r="H124" i="1" s="1"/>
  <c r="K124" i="1" a="1"/>
  <c r="K124" i="1" s="1"/>
  <c r="L124" i="1" a="1"/>
  <c r="L124" i="1" s="1"/>
  <c r="M124" i="1"/>
  <c r="N124" i="1"/>
  <c r="O124" i="1" a="1"/>
  <c r="O124" i="1" s="1"/>
  <c r="A125" i="1"/>
  <c r="B125" i="1"/>
  <c r="C125" i="1"/>
  <c r="D125" i="1"/>
  <c r="E125" i="1"/>
  <c r="F125" i="1"/>
  <c r="G125" i="1"/>
  <c r="H125" i="1" a="1"/>
  <c r="H125" i="1" s="1"/>
  <c r="K125" i="1" a="1"/>
  <c r="K125" i="1" s="1"/>
  <c r="L125" i="1" a="1"/>
  <c r="L125" i="1" s="1"/>
  <c r="M125" i="1"/>
  <c r="N125" i="1"/>
  <c r="O125" i="1" a="1"/>
  <c r="O125" i="1" s="1"/>
  <c r="A126" i="1"/>
  <c r="B126" i="1"/>
  <c r="C126" i="1"/>
  <c r="D126" i="1"/>
  <c r="E126" i="1"/>
  <c r="F126" i="1"/>
  <c r="G126" i="1"/>
  <c r="H126" i="1" a="1"/>
  <c r="H126" i="1" s="1"/>
  <c r="I126" i="1" a="1"/>
  <c r="I126" i="1" s="1"/>
  <c r="K126" i="1" a="1"/>
  <c r="K126" i="1" s="1"/>
  <c r="L126" i="1" a="1"/>
  <c r="L126" i="1" s="1"/>
  <c r="M126" i="1"/>
  <c r="N126" i="1"/>
  <c r="O126" i="1" a="1"/>
  <c r="O126" i="1" s="1"/>
  <c r="A127" i="1"/>
  <c r="B127" i="1"/>
  <c r="C127" i="1"/>
  <c r="D127" i="1"/>
  <c r="E127" i="1"/>
  <c r="F127" i="1"/>
  <c r="G127" i="1"/>
  <c r="H127" i="1" a="1"/>
  <c r="H127" i="1" s="1"/>
  <c r="K127" i="1" a="1"/>
  <c r="K127" i="1" s="1"/>
  <c r="L127" i="1" a="1"/>
  <c r="L127" i="1" s="1"/>
  <c r="M127" i="1"/>
  <c r="N127" i="1"/>
  <c r="O127" i="1" a="1"/>
  <c r="O127" i="1"/>
  <c r="A128" i="1"/>
  <c r="B128" i="1"/>
  <c r="C128" i="1"/>
  <c r="D128" i="1"/>
  <c r="E128" i="1"/>
  <c r="F128" i="1"/>
  <c r="G128" i="1"/>
  <c r="H128" i="1" a="1"/>
  <c r="H128" i="1" s="1"/>
  <c r="K128" i="1" a="1"/>
  <c r="K128" i="1" s="1"/>
  <c r="L128" i="1" a="1"/>
  <c r="L128" i="1" s="1"/>
  <c r="M128" i="1"/>
  <c r="N128" i="1"/>
  <c r="O128" i="1" a="1"/>
  <c r="O128" i="1" s="1"/>
  <c r="A129" i="1"/>
  <c r="B129" i="1"/>
  <c r="C129" i="1"/>
  <c r="D129" i="1"/>
  <c r="E129" i="1"/>
  <c r="F129" i="1"/>
  <c r="G129" i="1"/>
  <c r="H129" i="1" a="1"/>
  <c r="H129" i="1" s="1"/>
  <c r="K129" i="1" a="1"/>
  <c r="K129" i="1" s="1"/>
  <c r="L129" i="1" a="1"/>
  <c r="L129" i="1" s="1"/>
  <c r="M129" i="1"/>
  <c r="N129" i="1"/>
  <c r="O129" i="1" a="1"/>
  <c r="O129" i="1" s="1"/>
  <c r="A130" i="1"/>
  <c r="B130" i="1"/>
  <c r="C130" i="1"/>
  <c r="D130" i="1"/>
  <c r="E130" i="1"/>
  <c r="F130" i="1"/>
  <c r="G130" i="1"/>
  <c r="H130" i="1" a="1"/>
  <c r="H130" i="1" s="1"/>
  <c r="J130" i="1" a="1"/>
  <c r="J130" i="1" s="1"/>
  <c r="K130" i="1" a="1"/>
  <c r="K130" i="1" s="1"/>
  <c r="L130" i="1" a="1"/>
  <c r="L130" i="1" s="1"/>
  <c r="M130" i="1"/>
  <c r="N130" i="1"/>
  <c r="O130" i="1" a="1"/>
  <c r="O130" i="1" s="1"/>
  <c r="A131" i="1"/>
  <c r="B131" i="1"/>
  <c r="P131" i="1" s="1"/>
  <c r="C131" i="1"/>
  <c r="D131" i="1"/>
  <c r="E131" i="1"/>
  <c r="F131" i="1"/>
  <c r="G131" i="1"/>
  <c r="H131" i="1" a="1"/>
  <c r="H131" i="1" s="1"/>
  <c r="K131" i="1" a="1"/>
  <c r="K131" i="1" s="1"/>
  <c r="L131" i="1" a="1"/>
  <c r="L131" i="1" s="1"/>
  <c r="M131" i="1"/>
  <c r="N131" i="1"/>
  <c r="O131" i="1" a="1"/>
  <c r="O131" i="1" s="1"/>
  <c r="A132" i="1"/>
  <c r="B132" i="1"/>
  <c r="C132" i="1"/>
  <c r="D132" i="1"/>
  <c r="E132" i="1"/>
  <c r="F132" i="1"/>
  <c r="G132" i="1"/>
  <c r="H132" i="1" a="1"/>
  <c r="H132" i="1" s="1"/>
  <c r="K132" i="1" a="1"/>
  <c r="K132" i="1" s="1"/>
  <c r="L132" i="1" a="1"/>
  <c r="L132" i="1" s="1"/>
  <c r="M132" i="1"/>
  <c r="N132" i="1"/>
  <c r="O132" i="1" a="1"/>
  <c r="O132" i="1" s="1"/>
  <c r="A133" i="1"/>
  <c r="B133" i="1"/>
  <c r="T133" i="1" s="1"/>
  <c r="C133" i="1"/>
  <c r="D133" i="1"/>
  <c r="E133" i="1"/>
  <c r="F133" i="1"/>
  <c r="G133" i="1"/>
  <c r="H133" i="1" a="1"/>
  <c r="H133" i="1" s="1"/>
  <c r="K133" i="1" a="1"/>
  <c r="K133" i="1" s="1"/>
  <c r="L133" i="1" a="1"/>
  <c r="L133" i="1" s="1"/>
  <c r="M133" i="1"/>
  <c r="N133" i="1"/>
  <c r="O133" i="1" a="1"/>
  <c r="O133" i="1" s="1"/>
  <c r="A134" i="1"/>
  <c r="B134" i="1"/>
  <c r="C134" i="1"/>
  <c r="D134" i="1"/>
  <c r="E134" i="1"/>
  <c r="F134" i="1"/>
  <c r="G134" i="1"/>
  <c r="H134" i="1" a="1"/>
  <c r="H134" i="1" s="1"/>
  <c r="I134" i="1" a="1"/>
  <c r="I134" i="1" s="1"/>
  <c r="K134" i="1" a="1"/>
  <c r="K134" i="1" s="1"/>
  <c r="L134" i="1" a="1"/>
  <c r="L134" i="1" s="1"/>
  <c r="M134" i="1"/>
  <c r="N134" i="1"/>
  <c r="O134" i="1" a="1"/>
  <c r="O134" i="1" s="1"/>
  <c r="A135" i="1"/>
  <c r="B135" i="1"/>
  <c r="C135" i="1"/>
  <c r="D135" i="1"/>
  <c r="E135" i="1"/>
  <c r="F135" i="1"/>
  <c r="G135" i="1"/>
  <c r="H135" i="1" a="1"/>
  <c r="H135" i="1" s="1"/>
  <c r="I135" i="1" a="1"/>
  <c r="I135" i="1" s="1"/>
  <c r="K135" i="1" a="1"/>
  <c r="K135" i="1" s="1"/>
  <c r="L135" i="1" a="1"/>
  <c r="L135" i="1" s="1"/>
  <c r="M135" i="1"/>
  <c r="N135" i="1"/>
  <c r="O135" i="1" a="1"/>
  <c r="O135" i="1" s="1"/>
  <c r="A136" i="1"/>
  <c r="B136" i="1"/>
  <c r="C136" i="1"/>
  <c r="D136" i="1"/>
  <c r="E136" i="1"/>
  <c r="F136" i="1"/>
  <c r="G136" i="1"/>
  <c r="H136" i="1" a="1"/>
  <c r="H136" i="1" s="1"/>
  <c r="I136" i="1" a="1"/>
  <c r="I136" i="1" s="1"/>
  <c r="K136" i="1" a="1"/>
  <c r="K136" i="1" s="1"/>
  <c r="L136" i="1" a="1"/>
  <c r="L136" i="1" s="1"/>
  <c r="M136" i="1"/>
  <c r="N136" i="1"/>
  <c r="O136" i="1" a="1"/>
  <c r="O136" i="1" s="1"/>
  <c r="A137" i="1"/>
  <c r="B137" i="1"/>
  <c r="C137" i="1"/>
  <c r="D137" i="1"/>
  <c r="E137" i="1"/>
  <c r="F137" i="1"/>
  <c r="G137" i="1"/>
  <c r="H137" i="1" a="1"/>
  <c r="H137" i="1" s="1"/>
  <c r="K137" i="1" a="1"/>
  <c r="K137" i="1" s="1"/>
  <c r="L137" i="1" a="1"/>
  <c r="L137" i="1" s="1"/>
  <c r="M137" i="1"/>
  <c r="N137" i="1"/>
  <c r="O137" i="1" a="1"/>
  <c r="O137" i="1" s="1"/>
  <c r="A138" i="1"/>
  <c r="B138" i="1"/>
  <c r="C138" i="1"/>
  <c r="D138" i="1"/>
  <c r="E138" i="1"/>
  <c r="F138" i="1"/>
  <c r="G138" i="1"/>
  <c r="H138" i="1" a="1"/>
  <c r="H138" i="1" s="1"/>
  <c r="K138" i="1" a="1"/>
  <c r="K138" i="1" s="1"/>
  <c r="L138" i="1" a="1"/>
  <c r="L138" i="1" s="1"/>
  <c r="M138" i="1"/>
  <c r="N138" i="1"/>
  <c r="O138" i="1" a="1"/>
  <c r="O138" i="1" s="1"/>
  <c r="A139" i="1"/>
  <c r="B139" i="1"/>
  <c r="C139" i="1"/>
  <c r="D139" i="1"/>
  <c r="E139" i="1"/>
  <c r="F139" i="1"/>
  <c r="G139" i="1"/>
  <c r="H139" i="1" a="1"/>
  <c r="H139" i="1" s="1"/>
  <c r="I139" i="1" a="1"/>
  <c r="I139" i="1" s="1"/>
  <c r="K139" i="1" a="1"/>
  <c r="K139" i="1" s="1"/>
  <c r="L139" i="1" a="1"/>
  <c r="L139" i="1" s="1"/>
  <c r="M139" i="1"/>
  <c r="N139" i="1"/>
  <c r="O139" i="1" a="1"/>
  <c r="O139" i="1" s="1"/>
  <c r="A140" i="1"/>
  <c r="B140" i="1"/>
  <c r="C140" i="1"/>
  <c r="D140" i="1"/>
  <c r="E140" i="1"/>
  <c r="F140" i="1"/>
  <c r="G140" i="1"/>
  <c r="H140" i="1" a="1"/>
  <c r="H140" i="1" s="1"/>
  <c r="I140" i="1" a="1"/>
  <c r="I140" i="1" s="1"/>
  <c r="J140" i="1" a="1"/>
  <c r="J140" i="1" s="1"/>
  <c r="K140" i="1" a="1"/>
  <c r="K140" i="1" s="1"/>
  <c r="L140" i="1" a="1"/>
  <c r="L140" i="1" s="1"/>
  <c r="M140" i="1"/>
  <c r="N140" i="1"/>
  <c r="O140" i="1" a="1"/>
  <c r="O140" i="1" s="1"/>
  <c r="A141" i="1"/>
  <c r="B141" i="1"/>
  <c r="T141" i="1" s="1"/>
  <c r="C141" i="1"/>
  <c r="D141" i="1"/>
  <c r="E141" i="1"/>
  <c r="F141" i="1"/>
  <c r="G141" i="1"/>
  <c r="H141" i="1" a="1"/>
  <c r="H141" i="1" s="1"/>
  <c r="K141" i="1" a="1"/>
  <c r="K141" i="1" s="1"/>
  <c r="L141" i="1" a="1"/>
  <c r="L141" i="1" s="1"/>
  <c r="M141" i="1"/>
  <c r="N141" i="1"/>
  <c r="O141" i="1" a="1"/>
  <c r="O141" i="1" s="1"/>
  <c r="A142" i="1"/>
  <c r="B142" i="1"/>
  <c r="C142" i="1"/>
  <c r="D142" i="1"/>
  <c r="E142" i="1"/>
  <c r="F142" i="1"/>
  <c r="G142" i="1"/>
  <c r="H142" i="1" a="1"/>
  <c r="H142" i="1" s="1"/>
  <c r="K142" i="1" a="1"/>
  <c r="K142" i="1" s="1"/>
  <c r="L142" i="1" a="1"/>
  <c r="L142" i="1" s="1"/>
  <c r="M142" i="1"/>
  <c r="N142" i="1"/>
  <c r="O142" i="1" a="1"/>
  <c r="O142" i="1" s="1"/>
  <c r="A143" i="1"/>
  <c r="B143" i="1"/>
  <c r="C143" i="1"/>
  <c r="D143" i="1"/>
  <c r="E143" i="1"/>
  <c r="F143" i="1"/>
  <c r="G143" i="1"/>
  <c r="H143" i="1" a="1"/>
  <c r="H143" i="1" s="1"/>
  <c r="J143" i="1" a="1"/>
  <c r="J143" i="1" s="1"/>
  <c r="K143" i="1" a="1"/>
  <c r="K143" i="1" s="1"/>
  <c r="L143" i="1" a="1"/>
  <c r="L143" i="1" s="1"/>
  <c r="M143" i="1"/>
  <c r="N143" i="1"/>
  <c r="O143" i="1" a="1"/>
  <c r="O143" i="1" s="1"/>
  <c r="A144" i="1"/>
  <c r="B144" i="1"/>
  <c r="C144" i="1"/>
  <c r="D144" i="1"/>
  <c r="E144" i="1"/>
  <c r="F144" i="1"/>
  <c r="G144" i="1"/>
  <c r="H144" i="1" a="1"/>
  <c r="H144" i="1" s="1"/>
  <c r="K144" i="1" a="1"/>
  <c r="K144" i="1" s="1"/>
  <c r="L144" i="1" a="1"/>
  <c r="L144" i="1" s="1"/>
  <c r="M144" i="1"/>
  <c r="N144" i="1"/>
  <c r="O144" i="1" a="1"/>
  <c r="O144" i="1" s="1"/>
  <c r="A145" i="1"/>
  <c r="B145" i="1"/>
  <c r="C145" i="1"/>
  <c r="D145" i="1"/>
  <c r="E145" i="1"/>
  <c r="F145" i="1"/>
  <c r="G145" i="1"/>
  <c r="H145" i="1" a="1"/>
  <c r="H145" i="1" s="1"/>
  <c r="K145" i="1" a="1"/>
  <c r="K145" i="1" s="1"/>
  <c r="L145" i="1" a="1"/>
  <c r="L145" i="1" s="1"/>
  <c r="M145" i="1"/>
  <c r="N145" i="1"/>
  <c r="O145" i="1" a="1"/>
  <c r="O145" i="1" s="1"/>
  <c r="A146" i="1"/>
  <c r="B146" i="1"/>
  <c r="C146" i="1"/>
  <c r="D146" i="1"/>
  <c r="E146" i="1"/>
  <c r="F146" i="1"/>
  <c r="G146" i="1"/>
  <c r="H146" i="1" a="1"/>
  <c r="H146" i="1" s="1"/>
  <c r="I146" i="1" a="1"/>
  <c r="I146" i="1" s="1"/>
  <c r="J146" i="1" a="1"/>
  <c r="J146" i="1" s="1"/>
  <c r="AJ146" i="1" s="1"/>
  <c r="K146" i="1" a="1"/>
  <c r="K146" i="1" s="1"/>
  <c r="L146" i="1" a="1"/>
  <c r="L146" i="1" s="1"/>
  <c r="M146" i="1"/>
  <c r="N146" i="1"/>
  <c r="O146" i="1" a="1"/>
  <c r="O146" i="1" s="1"/>
  <c r="A147" i="1"/>
  <c r="B147" i="1"/>
  <c r="P147" i="1" s="1"/>
  <c r="C147" i="1"/>
  <c r="D147" i="1"/>
  <c r="E147" i="1"/>
  <c r="F147" i="1"/>
  <c r="G147" i="1"/>
  <c r="H147" i="1" a="1"/>
  <c r="H147" i="1" s="1"/>
  <c r="J147" i="1" a="1"/>
  <c r="J147" i="1" s="1"/>
  <c r="K147" i="1" a="1"/>
  <c r="K147" i="1" s="1"/>
  <c r="L147" i="1" a="1"/>
  <c r="L147" i="1" s="1"/>
  <c r="M147" i="1"/>
  <c r="N147" i="1"/>
  <c r="O147" i="1" a="1"/>
  <c r="O147" i="1" s="1"/>
  <c r="A148" i="1"/>
  <c r="B148" i="1"/>
  <c r="P148" i="1" s="1"/>
  <c r="AD148" i="1" s="1"/>
  <c r="C148" i="1"/>
  <c r="D148" i="1"/>
  <c r="E148" i="1"/>
  <c r="F148" i="1"/>
  <c r="G148" i="1"/>
  <c r="H148" i="1" a="1"/>
  <c r="H148" i="1" s="1"/>
  <c r="K148" i="1" a="1"/>
  <c r="K148" i="1" s="1"/>
  <c r="L148" i="1" a="1"/>
  <c r="L148" i="1" s="1"/>
  <c r="M148" i="1"/>
  <c r="N148" i="1"/>
  <c r="O148" i="1" a="1"/>
  <c r="O148" i="1" s="1"/>
  <c r="A149" i="1"/>
  <c r="B149" i="1"/>
  <c r="C149" i="1"/>
  <c r="D149" i="1"/>
  <c r="E149" i="1"/>
  <c r="F149" i="1"/>
  <c r="G149" i="1"/>
  <c r="H149" i="1" a="1"/>
  <c r="H149" i="1" s="1"/>
  <c r="K149" i="1" a="1"/>
  <c r="K149" i="1" s="1"/>
  <c r="L149" i="1" a="1"/>
  <c r="L149" i="1" s="1"/>
  <c r="M149" i="1"/>
  <c r="N149" i="1"/>
  <c r="O149" i="1" a="1"/>
  <c r="O149" i="1" s="1"/>
  <c r="A150" i="1"/>
  <c r="B150" i="1"/>
  <c r="C150" i="1"/>
  <c r="D150" i="1"/>
  <c r="E150" i="1"/>
  <c r="F150" i="1"/>
  <c r="G150" i="1"/>
  <c r="H150" i="1" a="1"/>
  <c r="H150" i="1" s="1"/>
  <c r="J150" i="1" a="1"/>
  <c r="J150" i="1" s="1"/>
  <c r="AJ150" i="1" s="1"/>
  <c r="K150" i="1" a="1"/>
  <c r="K150" i="1" s="1"/>
  <c r="L150" i="1" a="1"/>
  <c r="L150" i="1" s="1"/>
  <c r="M150" i="1"/>
  <c r="N150" i="1"/>
  <c r="O150" i="1" a="1"/>
  <c r="O150" i="1" s="1"/>
  <c r="A151" i="1"/>
  <c r="B151" i="1"/>
  <c r="C151" i="1"/>
  <c r="D151" i="1"/>
  <c r="E151" i="1"/>
  <c r="F151" i="1"/>
  <c r="G151" i="1"/>
  <c r="H151" i="1" a="1"/>
  <c r="H151" i="1" s="1"/>
  <c r="J151" i="1" a="1"/>
  <c r="J151" i="1" s="1"/>
  <c r="K151" i="1" a="1"/>
  <c r="K151" i="1" s="1"/>
  <c r="L151" i="1" a="1"/>
  <c r="L151" i="1" s="1"/>
  <c r="M151" i="1"/>
  <c r="N151" i="1"/>
  <c r="O151" i="1" a="1"/>
  <c r="O151" i="1" s="1"/>
  <c r="A152" i="1"/>
  <c r="B152" i="1"/>
  <c r="C152" i="1"/>
  <c r="D152" i="1"/>
  <c r="E152" i="1"/>
  <c r="F152" i="1"/>
  <c r="G152" i="1"/>
  <c r="H152" i="1" a="1"/>
  <c r="H152" i="1" s="1"/>
  <c r="K152" i="1" a="1"/>
  <c r="K152" i="1" s="1"/>
  <c r="L152" i="1" a="1"/>
  <c r="L152" i="1" s="1"/>
  <c r="M152" i="1"/>
  <c r="N152" i="1"/>
  <c r="O152" i="1" a="1"/>
  <c r="O152" i="1" s="1"/>
  <c r="A153" i="1"/>
  <c r="B153" i="1"/>
  <c r="C153" i="1"/>
  <c r="D153" i="1"/>
  <c r="E153" i="1"/>
  <c r="F153" i="1"/>
  <c r="G153" i="1"/>
  <c r="H153" i="1" a="1"/>
  <c r="H153" i="1" s="1"/>
  <c r="K153" i="1" a="1"/>
  <c r="K153" i="1" s="1"/>
  <c r="L153" i="1" a="1"/>
  <c r="L153" i="1" s="1"/>
  <c r="M153" i="1"/>
  <c r="N153" i="1"/>
  <c r="O153" i="1" a="1"/>
  <c r="O153" i="1" s="1"/>
  <c r="A154" i="1"/>
  <c r="B154" i="1"/>
  <c r="T154" i="1" s="1"/>
  <c r="C154" i="1"/>
  <c r="D154" i="1"/>
  <c r="E154" i="1"/>
  <c r="F154" i="1"/>
  <c r="G154" i="1"/>
  <c r="H154" i="1" a="1"/>
  <c r="H154" i="1" s="1"/>
  <c r="I154" i="1" a="1"/>
  <c r="I154" i="1" s="1"/>
  <c r="J154" i="1" a="1"/>
  <c r="J154" i="1" s="1"/>
  <c r="K154" i="1" a="1"/>
  <c r="K154" i="1" s="1"/>
  <c r="L154" i="1" a="1"/>
  <c r="L154" i="1" s="1"/>
  <c r="M154" i="1"/>
  <c r="N154" i="1"/>
  <c r="O154" i="1" a="1"/>
  <c r="O154" i="1" s="1"/>
  <c r="A155" i="1"/>
  <c r="B155" i="1"/>
  <c r="P155" i="1" s="1"/>
  <c r="U155" i="1" s="1"/>
  <c r="C155" i="1"/>
  <c r="D155" i="1"/>
  <c r="E155" i="1"/>
  <c r="F155" i="1"/>
  <c r="G155" i="1"/>
  <c r="H155" i="1" a="1"/>
  <c r="H155" i="1" s="1"/>
  <c r="I155" i="1" a="1"/>
  <c r="I155" i="1" s="1"/>
  <c r="K155" i="1" a="1"/>
  <c r="K155" i="1" s="1"/>
  <c r="L155" i="1" a="1"/>
  <c r="L155" i="1" s="1"/>
  <c r="M155" i="1"/>
  <c r="N155" i="1"/>
  <c r="O155" i="1" a="1"/>
  <c r="O155" i="1" s="1"/>
  <c r="T53" i="2"/>
  <c r="J54" i="2"/>
  <c r="K54" i="2"/>
  <c r="L54" i="2"/>
  <c r="M54" i="2"/>
  <c r="I54" i="1" s="1" a="1"/>
  <c r="I54" i="1" s="1"/>
  <c r="J55" i="2"/>
  <c r="K55" i="2"/>
  <c r="L55" i="2"/>
  <c r="M55" i="2"/>
  <c r="I55" i="1" s="1" a="1"/>
  <c r="I55" i="1" s="1"/>
  <c r="J56" i="2"/>
  <c r="K56" i="2"/>
  <c r="L56" i="2"/>
  <c r="M56" i="2"/>
  <c r="I56" i="1" s="1" a="1"/>
  <c r="I56" i="1" s="1"/>
  <c r="J57" i="2"/>
  <c r="K57" i="2"/>
  <c r="L57" i="2"/>
  <c r="M57" i="2"/>
  <c r="I57" i="1" s="1" a="1"/>
  <c r="I57" i="1" s="1"/>
  <c r="J58" i="2"/>
  <c r="K58" i="2"/>
  <c r="L58" i="2"/>
  <c r="M58" i="2"/>
  <c r="I58" i="1" s="1" a="1"/>
  <c r="I58" i="1" s="1"/>
  <c r="J59" i="2"/>
  <c r="K59" i="2"/>
  <c r="L59" i="2"/>
  <c r="M59" i="2"/>
  <c r="I59" i="1" s="1" a="1"/>
  <c r="I59" i="1" s="1"/>
  <c r="J60" i="2"/>
  <c r="K60" i="2"/>
  <c r="L60" i="2"/>
  <c r="M60" i="2"/>
  <c r="I60" i="1" s="1" a="1"/>
  <c r="I60" i="1" s="1"/>
  <c r="J61" i="2"/>
  <c r="K61" i="2"/>
  <c r="L61" i="2"/>
  <c r="M61" i="2"/>
  <c r="J61" i="1" s="1" a="1"/>
  <c r="J61" i="1" s="1"/>
  <c r="AJ61" i="1" s="1"/>
  <c r="J62" i="2"/>
  <c r="K62" i="2"/>
  <c r="L62" i="2"/>
  <c r="M62" i="2"/>
  <c r="I62" i="1" s="1" a="1"/>
  <c r="I62" i="1" s="1"/>
  <c r="J63" i="2"/>
  <c r="K63" i="2"/>
  <c r="L63" i="2"/>
  <c r="M63" i="2"/>
  <c r="I63" i="1" s="1" a="1"/>
  <c r="I63" i="1" s="1"/>
  <c r="J64" i="2"/>
  <c r="K64" i="2"/>
  <c r="L64" i="2"/>
  <c r="M64" i="2"/>
  <c r="I64" i="1" s="1" a="1"/>
  <c r="I64" i="1" s="1"/>
  <c r="J65" i="2"/>
  <c r="K65" i="2"/>
  <c r="L65" i="2"/>
  <c r="M65" i="2"/>
  <c r="J65" i="1" s="1" a="1"/>
  <c r="J65" i="1" s="1"/>
  <c r="J66" i="2"/>
  <c r="K66" i="2"/>
  <c r="L66" i="2"/>
  <c r="M66" i="2"/>
  <c r="J66" i="1" s="1" a="1"/>
  <c r="J66" i="1" s="1"/>
  <c r="AJ66" i="1" s="1"/>
  <c r="J67" i="2"/>
  <c r="K67" i="2"/>
  <c r="L67" i="2"/>
  <c r="M67" i="2"/>
  <c r="I67" i="1" s="1" a="1"/>
  <c r="I67" i="1" s="1"/>
  <c r="J68" i="2"/>
  <c r="K68" i="2"/>
  <c r="L68" i="2"/>
  <c r="M68" i="2"/>
  <c r="I68" i="1" s="1" a="1"/>
  <c r="I68" i="1" s="1"/>
  <c r="J69" i="2"/>
  <c r="K69" i="2"/>
  <c r="L69" i="2"/>
  <c r="M69" i="2"/>
  <c r="I69" i="1" s="1" a="1"/>
  <c r="I69" i="1" s="1"/>
  <c r="J70" i="2"/>
  <c r="K70" i="2"/>
  <c r="L70" i="2"/>
  <c r="M70" i="2"/>
  <c r="I70" i="1" s="1" a="1"/>
  <c r="I70" i="1" s="1"/>
  <c r="J71" i="2"/>
  <c r="K71" i="2"/>
  <c r="L71" i="2"/>
  <c r="M71" i="2"/>
  <c r="I71" i="1" s="1" a="1"/>
  <c r="I71" i="1" s="1"/>
  <c r="J72" i="2"/>
  <c r="K72" i="2"/>
  <c r="L72" i="2"/>
  <c r="M72" i="2"/>
  <c r="I72" i="1" s="1" a="1"/>
  <c r="I72" i="1" s="1"/>
  <c r="J73" i="2"/>
  <c r="K73" i="2"/>
  <c r="L73" i="2"/>
  <c r="M73" i="2"/>
  <c r="J73" i="1" s="1" a="1"/>
  <c r="J73" i="1" s="1"/>
  <c r="AJ73" i="1" s="1"/>
  <c r="J74" i="2"/>
  <c r="K74" i="2"/>
  <c r="L74" i="2"/>
  <c r="M74" i="2"/>
  <c r="I74" i="1" s="1" a="1"/>
  <c r="I74" i="1" s="1"/>
  <c r="J75" i="2"/>
  <c r="K75" i="2"/>
  <c r="L75" i="2"/>
  <c r="M75" i="2"/>
  <c r="I75" i="1" s="1" a="1"/>
  <c r="I75" i="1" s="1"/>
  <c r="J76" i="2"/>
  <c r="K76" i="2"/>
  <c r="L76" i="2"/>
  <c r="M76" i="2"/>
  <c r="I76" i="1" s="1" a="1"/>
  <c r="I76" i="1" s="1"/>
  <c r="J77" i="2"/>
  <c r="K77" i="2"/>
  <c r="L77" i="2"/>
  <c r="M77" i="2"/>
  <c r="I77" i="1" s="1" a="1"/>
  <c r="I77" i="1" s="1"/>
  <c r="J78" i="2"/>
  <c r="K78" i="2"/>
  <c r="L78" i="2"/>
  <c r="M78" i="2"/>
  <c r="I78" i="1" s="1" a="1"/>
  <c r="I78" i="1" s="1"/>
  <c r="J79" i="2"/>
  <c r="K79" i="2"/>
  <c r="L79" i="2"/>
  <c r="M79" i="2"/>
  <c r="I79" i="1" s="1" a="1"/>
  <c r="I79" i="1" s="1"/>
  <c r="J80" i="2"/>
  <c r="K80" i="2"/>
  <c r="L80" i="2"/>
  <c r="M80" i="2"/>
  <c r="I80" i="1" s="1" a="1"/>
  <c r="I80" i="1" s="1"/>
  <c r="J81" i="2"/>
  <c r="K81" i="2"/>
  <c r="L81" i="2"/>
  <c r="M81" i="2"/>
  <c r="I81" i="1" s="1" a="1"/>
  <c r="I81" i="1" s="1"/>
  <c r="J82" i="2"/>
  <c r="K82" i="2"/>
  <c r="L82" i="2"/>
  <c r="M82" i="2"/>
  <c r="J83" i="2"/>
  <c r="K83" i="2"/>
  <c r="L83" i="2"/>
  <c r="M83" i="2"/>
  <c r="I83" i="1" s="1" a="1"/>
  <c r="I83" i="1" s="1"/>
  <c r="J84" i="2"/>
  <c r="K84" i="2"/>
  <c r="L84" i="2"/>
  <c r="M84" i="2"/>
  <c r="I84" i="1" s="1" a="1"/>
  <c r="I84" i="1" s="1"/>
  <c r="J85" i="2"/>
  <c r="K85" i="2"/>
  <c r="L85" i="2"/>
  <c r="M85" i="2"/>
  <c r="I85" i="1" s="1" a="1"/>
  <c r="I85" i="1" s="1"/>
  <c r="J86" i="2"/>
  <c r="K86" i="2"/>
  <c r="L86" i="2"/>
  <c r="M86" i="2"/>
  <c r="J86" i="1" s="1" a="1"/>
  <c r="J86" i="1" s="1"/>
  <c r="AJ86" i="1" s="1"/>
  <c r="J87" i="2"/>
  <c r="K87" i="2"/>
  <c r="L87" i="2"/>
  <c r="M87" i="2"/>
  <c r="I87" i="1" s="1" a="1"/>
  <c r="I87" i="1" s="1"/>
  <c r="J88" i="2"/>
  <c r="K88" i="2"/>
  <c r="L88" i="2"/>
  <c r="M88" i="2"/>
  <c r="J88" i="1" s="1" a="1"/>
  <c r="J88" i="1" s="1"/>
  <c r="J89" i="2"/>
  <c r="K89" i="2"/>
  <c r="L89" i="2"/>
  <c r="M89" i="2"/>
  <c r="I89" i="1" s="1" a="1"/>
  <c r="I89" i="1" s="1"/>
  <c r="J90" i="2"/>
  <c r="K90" i="2"/>
  <c r="L90" i="2"/>
  <c r="M90" i="2"/>
  <c r="I90" i="1" s="1" a="1"/>
  <c r="I90" i="1" s="1"/>
  <c r="J91" i="2"/>
  <c r="K91" i="2"/>
  <c r="L91" i="2"/>
  <c r="M91" i="2"/>
  <c r="I91" i="1" s="1" a="1"/>
  <c r="I91" i="1" s="1"/>
  <c r="J92" i="2"/>
  <c r="K92" i="2"/>
  <c r="L92" i="2"/>
  <c r="M92" i="2"/>
  <c r="I92" i="1" s="1" a="1"/>
  <c r="I92" i="1" s="1"/>
  <c r="J93" i="2"/>
  <c r="K93" i="2"/>
  <c r="L93" i="2"/>
  <c r="M93" i="2"/>
  <c r="J93" i="1" s="1" a="1"/>
  <c r="J93" i="1" s="1"/>
  <c r="AJ93" i="1" s="1"/>
  <c r="J94" i="2"/>
  <c r="K94" i="2"/>
  <c r="L94" i="2"/>
  <c r="M94" i="2"/>
  <c r="J94" i="1" s="1" a="1"/>
  <c r="J94" i="1" s="1"/>
  <c r="AJ94" i="1" s="1"/>
  <c r="J95" i="2"/>
  <c r="K95" i="2"/>
  <c r="L95" i="2"/>
  <c r="M95" i="2"/>
  <c r="J95" i="1" s="1" a="1"/>
  <c r="J95" i="1" s="1"/>
  <c r="AJ95" i="1" s="1"/>
  <c r="J96" i="2"/>
  <c r="K96" i="2"/>
  <c r="L96" i="2"/>
  <c r="M96" i="2"/>
  <c r="I96" i="1" s="1" a="1"/>
  <c r="I96" i="1" s="1"/>
  <c r="J97" i="2"/>
  <c r="K97" i="2"/>
  <c r="L97" i="2"/>
  <c r="M97" i="2"/>
  <c r="I97" i="1" s="1" a="1"/>
  <c r="I97" i="1" s="1"/>
  <c r="J98" i="2"/>
  <c r="K98" i="2"/>
  <c r="L98" i="2"/>
  <c r="M98" i="2"/>
  <c r="I98" i="1" s="1" a="1"/>
  <c r="I98" i="1" s="1"/>
  <c r="J99" i="2"/>
  <c r="K99" i="2"/>
  <c r="L99" i="2"/>
  <c r="M99" i="2"/>
  <c r="J99" i="1" s="1" a="1"/>
  <c r="J99" i="1" s="1"/>
  <c r="AJ99" i="1" s="1"/>
  <c r="J100" i="2"/>
  <c r="K100" i="2"/>
  <c r="L100" i="2"/>
  <c r="M100" i="2"/>
  <c r="I100" i="1" s="1" a="1"/>
  <c r="I100" i="1" s="1"/>
  <c r="J101" i="2"/>
  <c r="K101" i="2"/>
  <c r="L101" i="2"/>
  <c r="M101" i="2"/>
  <c r="I101" i="1" s="1" a="1"/>
  <c r="I101" i="1" s="1"/>
  <c r="J102" i="2"/>
  <c r="K102" i="2"/>
  <c r="L102" i="2"/>
  <c r="M102" i="2"/>
  <c r="I102" i="1" s="1" a="1"/>
  <c r="I102" i="1" s="1"/>
  <c r="J103" i="2"/>
  <c r="K103" i="2"/>
  <c r="L103" i="2"/>
  <c r="M103" i="2"/>
  <c r="J103" i="1" s="1" a="1"/>
  <c r="J103" i="1" s="1"/>
  <c r="AJ103" i="1" s="1"/>
  <c r="J104" i="2"/>
  <c r="K104" i="2"/>
  <c r="L104" i="2"/>
  <c r="M104" i="2"/>
  <c r="I104" i="1" s="1" a="1"/>
  <c r="I104" i="1" s="1"/>
  <c r="J105" i="2"/>
  <c r="K105" i="2"/>
  <c r="L105" i="2"/>
  <c r="M105" i="2"/>
  <c r="I105" i="1" s="1" a="1"/>
  <c r="I105" i="1" s="1"/>
  <c r="J106" i="2"/>
  <c r="K106" i="2"/>
  <c r="L106" i="2"/>
  <c r="M106" i="2"/>
  <c r="I106" i="1" s="1" a="1"/>
  <c r="I106" i="1" s="1"/>
  <c r="J107" i="2"/>
  <c r="K107" i="2"/>
  <c r="L107" i="2"/>
  <c r="M107" i="2"/>
  <c r="J107" i="1" s="1" a="1"/>
  <c r="J107" i="1" s="1"/>
  <c r="J108" i="2"/>
  <c r="K108" i="2"/>
  <c r="L108" i="2"/>
  <c r="M108" i="2"/>
  <c r="I108" i="1" s="1" a="1"/>
  <c r="I108" i="1" s="1"/>
  <c r="J109" i="2"/>
  <c r="K109" i="2"/>
  <c r="L109" i="2"/>
  <c r="M109" i="2"/>
  <c r="I109" i="1" s="1" a="1"/>
  <c r="I109" i="1" s="1"/>
  <c r="J110" i="2"/>
  <c r="K110" i="2"/>
  <c r="L110" i="2"/>
  <c r="M110" i="2"/>
  <c r="J110" i="1" s="1" a="1"/>
  <c r="J110" i="1" s="1"/>
  <c r="J111" i="2"/>
  <c r="K111" i="2"/>
  <c r="L111" i="2"/>
  <c r="M111" i="2"/>
  <c r="J112" i="2"/>
  <c r="K112" i="2"/>
  <c r="L112" i="2"/>
  <c r="M112" i="2"/>
  <c r="I112" i="1" s="1" a="1"/>
  <c r="I112" i="1" s="1"/>
  <c r="J113" i="2"/>
  <c r="K113" i="2"/>
  <c r="L113" i="2"/>
  <c r="M113" i="2"/>
  <c r="I113" i="1" s="1" a="1"/>
  <c r="I113" i="1" s="1"/>
  <c r="J114" i="2"/>
  <c r="K114" i="2"/>
  <c r="L114" i="2"/>
  <c r="M114" i="2"/>
  <c r="I114" i="1" s="1" a="1"/>
  <c r="I114" i="1" s="1"/>
  <c r="J115" i="2"/>
  <c r="K115" i="2"/>
  <c r="L115" i="2"/>
  <c r="M115" i="2"/>
  <c r="J115" i="1" s="1" a="1"/>
  <c r="J115" i="1" s="1"/>
  <c r="J116" i="2"/>
  <c r="K116" i="2"/>
  <c r="L116" i="2"/>
  <c r="M116" i="2"/>
  <c r="I116" i="1" s="1" a="1"/>
  <c r="I116" i="1" s="1"/>
  <c r="J117" i="2"/>
  <c r="K117" i="2"/>
  <c r="L117" i="2"/>
  <c r="M117" i="2"/>
  <c r="I117" i="1" s="1" a="1"/>
  <c r="I117" i="1" s="1"/>
  <c r="J118" i="2"/>
  <c r="K118" i="2"/>
  <c r="L118" i="2"/>
  <c r="M118" i="2"/>
  <c r="J118" i="1" s="1" a="1"/>
  <c r="J118" i="1" s="1"/>
  <c r="AJ118" i="1" s="1"/>
  <c r="J119" i="2"/>
  <c r="K119" i="2"/>
  <c r="L119" i="2"/>
  <c r="M119" i="2"/>
  <c r="J119" i="1" s="1" a="1"/>
  <c r="J119" i="1" s="1"/>
  <c r="AJ119" i="1" s="1"/>
  <c r="J120" i="2"/>
  <c r="K120" i="2"/>
  <c r="L120" i="2"/>
  <c r="M120" i="2"/>
  <c r="I120" i="1" s="1" a="1"/>
  <c r="I120" i="1" s="1"/>
  <c r="J121" i="2"/>
  <c r="K121" i="2"/>
  <c r="L121" i="2"/>
  <c r="M121" i="2"/>
  <c r="I121" i="1" s="1" a="1"/>
  <c r="I121" i="1" s="1"/>
  <c r="J122" i="2"/>
  <c r="K122" i="2"/>
  <c r="L122" i="2"/>
  <c r="M122" i="2"/>
  <c r="I122" i="1" s="1" a="1"/>
  <c r="I122" i="1" s="1"/>
  <c r="J123" i="2"/>
  <c r="K123" i="2"/>
  <c r="L123" i="2"/>
  <c r="M123" i="2"/>
  <c r="I123" i="1" s="1" a="1"/>
  <c r="I123" i="1" s="1"/>
  <c r="J124" i="2"/>
  <c r="K124" i="2"/>
  <c r="L124" i="2"/>
  <c r="M124" i="2"/>
  <c r="I124" i="1" s="1" a="1"/>
  <c r="I124" i="1" s="1"/>
  <c r="J125" i="2"/>
  <c r="K125" i="2"/>
  <c r="L125" i="2"/>
  <c r="M125" i="2"/>
  <c r="J125" i="1" s="1" a="1"/>
  <c r="J125" i="1" s="1"/>
  <c r="AJ125" i="1" s="1"/>
  <c r="J126" i="2"/>
  <c r="K126" i="2"/>
  <c r="L126" i="2"/>
  <c r="M126" i="2"/>
  <c r="J126" i="1" s="1" a="1"/>
  <c r="J126" i="1" s="1"/>
  <c r="J127" i="2"/>
  <c r="K127" i="2"/>
  <c r="L127" i="2"/>
  <c r="M127" i="2"/>
  <c r="I127" i="1" s="1" a="1"/>
  <c r="I127" i="1" s="1"/>
  <c r="J128" i="2"/>
  <c r="K128" i="2"/>
  <c r="L128" i="2"/>
  <c r="M128" i="2"/>
  <c r="I128" i="1" s="1" a="1"/>
  <c r="I128" i="1" s="1"/>
  <c r="J129" i="2"/>
  <c r="K129" i="2"/>
  <c r="L129" i="2"/>
  <c r="M129" i="2"/>
  <c r="I129" i="1" s="1" a="1"/>
  <c r="I129" i="1" s="1"/>
  <c r="J130" i="2"/>
  <c r="K130" i="2"/>
  <c r="L130" i="2"/>
  <c r="M130" i="2"/>
  <c r="I130" i="1" s="1" a="1"/>
  <c r="I130" i="1" s="1"/>
  <c r="J131" i="2"/>
  <c r="K131" i="2"/>
  <c r="L131" i="2"/>
  <c r="M131" i="2"/>
  <c r="I131" i="1" s="1" a="1"/>
  <c r="I131" i="1" s="1"/>
  <c r="J132" i="2"/>
  <c r="K132" i="2"/>
  <c r="L132" i="2"/>
  <c r="M132" i="2"/>
  <c r="I132" i="1" s="1" a="1"/>
  <c r="I132" i="1" s="1"/>
  <c r="J133" i="2"/>
  <c r="K133" i="2"/>
  <c r="L133" i="2"/>
  <c r="M133" i="2"/>
  <c r="J133" i="1" s="1" a="1"/>
  <c r="J133" i="1" s="1"/>
  <c r="AJ133" i="1" s="1"/>
  <c r="J134" i="2"/>
  <c r="K134" i="2"/>
  <c r="L134" i="2"/>
  <c r="M134" i="2"/>
  <c r="J134" i="1" s="1" a="1"/>
  <c r="J134" i="1" s="1"/>
  <c r="AJ134" i="1" s="1"/>
  <c r="J135" i="2"/>
  <c r="K135" i="2"/>
  <c r="L135" i="2"/>
  <c r="M135" i="2"/>
  <c r="J135" i="1" s="1" a="1"/>
  <c r="J135" i="1" s="1"/>
  <c r="J136" i="2"/>
  <c r="K136" i="2"/>
  <c r="L136" i="2"/>
  <c r="M136" i="2"/>
  <c r="J136" i="1" s="1" a="1"/>
  <c r="J136" i="1" s="1"/>
  <c r="J137" i="2"/>
  <c r="K137" i="2"/>
  <c r="L137" i="2"/>
  <c r="M137" i="2"/>
  <c r="I137" i="1" s="1" a="1"/>
  <c r="I137" i="1" s="1"/>
  <c r="J138" i="2"/>
  <c r="K138" i="2"/>
  <c r="L138" i="2"/>
  <c r="M138" i="2"/>
  <c r="I138" i="1" s="1" a="1"/>
  <c r="I138" i="1" s="1"/>
  <c r="J139" i="2"/>
  <c r="K139" i="2"/>
  <c r="L139" i="2"/>
  <c r="M139" i="2"/>
  <c r="J139" i="1" s="1" a="1"/>
  <c r="J139" i="1" s="1"/>
  <c r="J140" i="2"/>
  <c r="K140" i="2"/>
  <c r="L140" i="2"/>
  <c r="M140" i="2"/>
  <c r="J141" i="2"/>
  <c r="K141" i="2"/>
  <c r="L141" i="2"/>
  <c r="M141" i="2"/>
  <c r="I141" i="1" s="1" a="1"/>
  <c r="I141" i="1" s="1"/>
  <c r="J142" i="2"/>
  <c r="K142" i="2"/>
  <c r="L142" i="2"/>
  <c r="M142" i="2"/>
  <c r="I142" i="1" s="1" a="1"/>
  <c r="I142" i="1" s="1"/>
  <c r="J143" i="2"/>
  <c r="K143" i="2"/>
  <c r="L143" i="2"/>
  <c r="M143" i="2"/>
  <c r="I143" i="1" s="1" a="1"/>
  <c r="I143" i="1" s="1"/>
  <c r="J144" i="2"/>
  <c r="K144" i="2"/>
  <c r="L144" i="2"/>
  <c r="M144" i="2"/>
  <c r="I144" i="1" s="1" a="1"/>
  <c r="I144" i="1" s="1"/>
  <c r="J145" i="2"/>
  <c r="K145" i="2"/>
  <c r="L145" i="2"/>
  <c r="M145" i="2"/>
  <c r="I145" i="1" s="1" a="1"/>
  <c r="I145" i="1" s="1"/>
  <c r="J146" i="2"/>
  <c r="K146" i="2"/>
  <c r="L146" i="2"/>
  <c r="M146" i="2"/>
  <c r="J147" i="2"/>
  <c r="K147" i="2"/>
  <c r="L147" i="2"/>
  <c r="M147" i="2"/>
  <c r="I147" i="1" s="1" a="1"/>
  <c r="I147" i="1" s="1"/>
  <c r="J148" i="2"/>
  <c r="K148" i="2"/>
  <c r="L148" i="2"/>
  <c r="M148" i="2"/>
  <c r="I148" i="1" s="1" a="1"/>
  <c r="I148" i="1" s="1"/>
  <c r="J149" i="2"/>
  <c r="K149" i="2"/>
  <c r="L149" i="2"/>
  <c r="M149" i="2"/>
  <c r="I149" i="1" s="1" a="1"/>
  <c r="I149" i="1" s="1"/>
  <c r="J150" i="2"/>
  <c r="K150" i="2"/>
  <c r="L150" i="2"/>
  <c r="M150" i="2"/>
  <c r="I150" i="1" s="1" a="1"/>
  <c r="I150" i="1" s="1"/>
  <c r="J151" i="2"/>
  <c r="K151" i="2"/>
  <c r="L151" i="2"/>
  <c r="M151" i="2"/>
  <c r="I151" i="1" s="1" a="1"/>
  <c r="I151" i="1" s="1"/>
  <c r="J152" i="2"/>
  <c r="K152" i="2"/>
  <c r="L152" i="2"/>
  <c r="M152" i="2"/>
  <c r="I152" i="1" s="1" a="1"/>
  <c r="I152" i="1" s="1"/>
  <c r="J153" i="2"/>
  <c r="K153" i="2"/>
  <c r="L153" i="2"/>
  <c r="M153" i="2"/>
  <c r="J153" i="1" s="1" a="1"/>
  <c r="J153" i="1" s="1"/>
  <c r="AJ153" i="1" s="1"/>
  <c r="J154" i="2"/>
  <c r="K154" i="2"/>
  <c r="L154" i="2"/>
  <c r="M154" i="2"/>
  <c r="J155" i="2"/>
  <c r="K155" i="2"/>
  <c r="L155" i="2"/>
  <c r="M155" i="2"/>
  <c r="J155" i="1" s="1" a="1"/>
  <c r="J155" i="1" s="1"/>
  <c r="E36" i="3"/>
  <c r="E37" i="3"/>
  <c r="E38" i="3"/>
  <c r="E39" i="3"/>
  <c r="E40" i="3"/>
  <c r="E33" i="3"/>
  <c r="E34" i="3"/>
  <c r="E28" i="3"/>
  <c r="E25" i="3"/>
  <c r="E26" i="3"/>
  <c r="P139" i="1" l="1"/>
  <c r="AD139" i="1" s="1"/>
  <c r="T146" i="1"/>
  <c r="AJ116" i="1"/>
  <c r="P99" i="1"/>
  <c r="AD74" i="1"/>
  <c r="AJ143" i="1"/>
  <c r="AJ130" i="1"/>
  <c r="T149" i="1"/>
  <c r="T123" i="1"/>
  <c r="T95" i="1"/>
  <c r="P65" i="1"/>
  <c r="P59" i="1"/>
  <c r="U59" i="1" s="1"/>
  <c r="T136" i="1"/>
  <c r="T114" i="1"/>
  <c r="T108" i="1"/>
  <c r="AJ98" i="1"/>
  <c r="P82" i="1"/>
  <c r="AD82" i="1" s="1"/>
  <c r="P71" i="1"/>
  <c r="P130" i="1"/>
  <c r="P124" i="1"/>
  <c r="U124" i="1" s="1"/>
  <c r="P102" i="1"/>
  <c r="U102" i="1" s="1"/>
  <c r="T96" i="1"/>
  <c r="P88" i="1"/>
  <c r="P83" i="1"/>
  <c r="P150" i="1"/>
  <c r="AD150" i="1" s="1"/>
  <c r="AJ140" i="1"/>
  <c r="P90" i="1"/>
  <c r="AD90" i="1" s="1"/>
  <c r="T66" i="1"/>
  <c r="T60" i="1"/>
  <c r="AJ147" i="1"/>
  <c r="P54" i="1"/>
  <c r="AD54" i="1" s="1"/>
  <c r="AJ136" i="1"/>
  <c r="AJ154" i="1"/>
  <c r="T125" i="1"/>
  <c r="P84" i="1"/>
  <c r="T78" i="1"/>
  <c r="P67" i="1"/>
  <c r="U67" i="1" s="1"/>
  <c r="AJ63" i="1"/>
  <c r="P138" i="1"/>
  <c r="P110" i="1"/>
  <c r="AJ106" i="1"/>
  <c r="T91" i="1"/>
  <c r="AJ87" i="1"/>
  <c r="AJ75" i="1"/>
  <c r="T152" i="1"/>
  <c r="P145" i="1"/>
  <c r="AD145" i="1" s="1"/>
  <c r="P132" i="1"/>
  <c r="AD132" i="1" s="1"/>
  <c r="AJ122" i="1"/>
  <c r="AJ114" i="1"/>
  <c r="P104" i="1"/>
  <c r="P56" i="1"/>
  <c r="P126" i="1"/>
  <c r="P111" i="1"/>
  <c r="AD111" i="1" s="1"/>
  <c r="T98" i="1"/>
  <c r="P68" i="1"/>
  <c r="T112" i="1"/>
  <c r="AJ82" i="1"/>
  <c r="T62" i="1"/>
  <c r="T99" i="1"/>
  <c r="Q126" i="1"/>
  <c r="U111" i="1"/>
  <c r="P66" i="1"/>
  <c r="AD66" i="1" s="1"/>
  <c r="P154" i="1"/>
  <c r="AD154" i="1" s="1"/>
  <c r="T155" i="1"/>
  <c r="P123" i="1"/>
  <c r="U123" i="1" s="1"/>
  <c r="T148" i="1"/>
  <c r="T124" i="1"/>
  <c r="T122" i="1"/>
  <c r="T82" i="1"/>
  <c r="T80" i="1"/>
  <c r="P105" i="1"/>
  <c r="U105" i="1" s="1"/>
  <c r="T83" i="1"/>
  <c r="Q80" i="1"/>
  <c r="S80" i="1" s="1"/>
  <c r="P69" i="1"/>
  <c r="AD69" i="1" s="1"/>
  <c r="T127" i="1"/>
  <c r="U92" i="1"/>
  <c r="T81" i="1"/>
  <c r="T107" i="1"/>
  <c r="P98" i="1"/>
  <c r="AD98" i="1" s="1"/>
  <c r="AD100" i="1"/>
  <c r="T92" i="1"/>
  <c r="P152" i="1"/>
  <c r="P58" i="1"/>
  <c r="AD58" i="1" s="1"/>
  <c r="Q96" i="1"/>
  <c r="S96" i="1" s="1"/>
  <c r="AH151" i="1"/>
  <c r="Q73" i="1"/>
  <c r="U152" i="1"/>
  <c r="AH123" i="1"/>
  <c r="T121" i="1"/>
  <c r="T111" i="1"/>
  <c r="T85" i="1"/>
  <c r="Q62" i="1"/>
  <c r="T55" i="1"/>
  <c r="Q81" i="1"/>
  <c r="R81" i="1" s="1"/>
  <c r="T56" i="1"/>
  <c r="P136" i="1"/>
  <c r="U136" i="1" s="1"/>
  <c r="T128" i="1"/>
  <c r="Q94" i="1"/>
  <c r="S94" i="1" s="1"/>
  <c r="P76" i="1"/>
  <c r="AD76" i="1" s="1"/>
  <c r="T75" i="1"/>
  <c r="T65" i="1"/>
  <c r="T129" i="1"/>
  <c r="T113" i="1"/>
  <c r="T102" i="1"/>
  <c r="T139" i="1"/>
  <c r="Q136" i="1"/>
  <c r="Q154" i="1"/>
  <c r="S154" i="1" s="1"/>
  <c r="P144" i="1"/>
  <c r="AD144" i="1" s="1"/>
  <c r="T143" i="1"/>
  <c r="Q129" i="1"/>
  <c r="S129" i="1" s="1"/>
  <c r="T101" i="1"/>
  <c r="P78" i="1"/>
  <c r="AD78" i="1" s="1"/>
  <c r="T70" i="1"/>
  <c r="P142" i="1"/>
  <c r="AD142" i="1" s="1"/>
  <c r="P141" i="1"/>
  <c r="U141" i="1" s="1"/>
  <c r="Q155" i="1"/>
  <c r="R155" i="1" s="1"/>
  <c r="T118" i="1"/>
  <c r="T145" i="1"/>
  <c r="P118" i="1"/>
  <c r="AD118" i="1" s="1"/>
  <c r="T117" i="1"/>
  <c r="AD147" i="1"/>
  <c r="T144" i="1"/>
  <c r="P91" i="1"/>
  <c r="AD91" i="1" s="1"/>
  <c r="T71" i="1"/>
  <c r="P60" i="1"/>
  <c r="AD60" i="1" s="1"/>
  <c r="T59" i="1"/>
  <c r="T142" i="1"/>
  <c r="Q141" i="1"/>
  <c r="R141" i="1" s="1"/>
  <c r="V141" i="1" s="1"/>
  <c r="T132" i="1"/>
  <c r="AD124" i="1"/>
  <c r="U108" i="1"/>
  <c r="U84" i="1"/>
  <c r="P149" i="1"/>
  <c r="AD149" i="1" s="1"/>
  <c r="P133" i="1"/>
  <c r="U133" i="1" s="1"/>
  <c r="AD67" i="1"/>
  <c r="Q147" i="1"/>
  <c r="S147" i="1" s="1"/>
  <c r="AE147" i="1" s="1"/>
  <c r="P94" i="1"/>
  <c r="U94" i="1" s="1"/>
  <c r="U56" i="1"/>
  <c r="AH122" i="1"/>
  <c r="Q121" i="1"/>
  <c r="R121" i="1" s="1"/>
  <c r="Q74" i="1"/>
  <c r="R74" i="1" s="1"/>
  <c r="Q139" i="1"/>
  <c r="R139" i="1" s="1"/>
  <c r="Q138" i="1"/>
  <c r="S138" i="1" s="1"/>
  <c r="AE138" i="1" s="1"/>
  <c r="Q135" i="1"/>
  <c r="R135" i="1" s="1"/>
  <c r="W135" i="1" s="1"/>
  <c r="AG135" i="1" s="1"/>
  <c r="AH107" i="1"/>
  <c r="AH115" i="1"/>
  <c r="AH114" i="1"/>
  <c r="Q89" i="1"/>
  <c r="Q88" i="1"/>
  <c r="R88" i="1" s="1"/>
  <c r="V88" i="1" s="1"/>
  <c r="Q78" i="1"/>
  <c r="S78" i="1" s="1"/>
  <c r="AH98" i="1"/>
  <c r="AH155" i="1"/>
  <c r="Q90" i="1"/>
  <c r="R90" i="1" s="1"/>
  <c r="V90" i="1" s="1"/>
  <c r="AH117" i="1"/>
  <c r="Q110" i="1"/>
  <c r="S110" i="1" s="1"/>
  <c r="AE110" i="1" s="1"/>
  <c r="Q105" i="1"/>
  <c r="R105" i="1" s="1"/>
  <c r="Q102" i="1"/>
  <c r="S102" i="1" s="1"/>
  <c r="AE102" i="1" s="1"/>
  <c r="Q77" i="1"/>
  <c r="S77" i="1" s="1"/>
  <c r="Q72" i="1"/>
  <c r="R72" i="1" s="1"/>
  <c r="Q57" i="1"/>
  <c r="R57" i="1" s="1"/>
  <c r="X57" i="1" s="1"/>
  <c r="AH88" i="1"/>
  <c r="AJ88" i="1"/>
  <c r="AJ135" i="1"/>
  <c r="AH135" i="1"/>
  <c r="J141" i="1" a="1"/>
  <c r="J141" i="1" s="1"/>
  <c r="J72" i="1" a="1"/>
  <c r="J72" i="1" s="1"/>
  <c r="AJ72" i="1" s="1"/>
  <c r="I65" i="1" a="1"/>
  <c r="I65" i="1" s="1"/>
  <c r="J152" i="1" a="1"/>
  <c r="J152" i="1" s="1"/>
  <c r="I125" i="1" a="1"/>
  <c r="I125" i="1" s="1"/>
  <c r="Q114" i="1"/>
  <c r="R114" i="1" s="1"/>
  <c r="V114" i="1" s="1"/>
  <c r="AJ107" i="1"/>
  <c r="J105" i="1" a="1"/>
  <c r="J105" i="1" s="1"/>
  <c r="AJ105" i="1" s="1"/>
  <c r="J62" i="1" a="1"/>
  <c r="J62" i="1" s="1"/>
  <c r="AJ62" i="1" s="1"/>
  <c r="J145" i="1" a="1"/>
  <c r="J145" i="1" s="1"/>
  <c r="AJ145" i="1" s="1"/>
  <c r="J109" i="1" a="1"/>
  <c r="J109" i="1" s="1"/>
  <c r="AJ109" i="1" s="1"/>
  <c r="J71" i="1" a="1"/>
  <c r="J71" i="1" s="1"/>
  <c r="AJ71" i="1" s="1"/>
  <c r="J124" i="1" a="1"/>
  <c r="J124" i="1" s="1"/>
  <c r="AJ124" i="1" s="1"/>
  <c r="AJ117" i="1"/>
  <c r="J104" i="1" a="1"/>
  <c r="J104" i="1" s="1"/>
  <c r="AJ104" i="1" s="1"/>
  <c r="I93" i="1" a="1"/>
  <c r="I93" i="1" s="1"/>
  <c r="J70" i="1" a="1"/>
  <c r="J70" i="1" s="1"/>
  <c r="AJ70" i="1" s="1"/>
  <c r="I61" i="1" a="1"/>
  <c r="I61" i="1" s="1"/>
  <c r="AJ110" i="1"/>
  <c r="J85" i="1" a="1"/>
  <c r="J85" i="1" s="1"/>
  <c r="AH85" i="1" s="1"/>
  <c r="J81" i="1" a="1"/>
  <c r="J81" i="1" s="1"/>
  <c r="AJ81" i="1" s="1"/>
  <c r="J80" i="1" a="1"/>
  <c r="J80" i="1" s="1"/>
  <c r="AH80" i="1" s="1"/>
  <c r="J79" i="1" a="1"/>
  <c r="J79" i="1" s="1"/>
  <c r="AJ79" i="1" s="1"/>
  <c r="J132" i="1" a="1"/>
  <c r="J132" i="1" s="1"/>
  <c r="AJ132" i="1" s="1"/>
  <c r="J97" i="1" a="1"/>
  <c r="J97" i="1" s="1"/>
  <c r="AJ97" i="1" s="1"/>
  <c r="J69" i="1" a="1"/>
  <c r="J69" i="1" s="1"/>
  <c r="AH69" i="1" s="1"/>
  <c r="J60" i="1" a="1"/>
  <c r="J60" i="1" s="1"/>
  <c r="AH60" i="1" s="1"/>
  <c r="J58" i="1" a="1"/>
  <c r="J58" i="1" s="1"/>
  <c r="AJ58" i="1" s="1"/>
  <c r="AH147" i="1"/>
  <c r="J144" i="1" a="1"/>
  <c r="J144" i="1" s="1"/>
  <c r="AJ144" i="1" s="1"/>
  <c r="J138" i="1" a="1"/>
  <c r="J138" i="1" s="1"/>
  <c r="AJ138" i="1" s="1"/>
  <c r="J131" i="1" a="1"/>
  <c r="J131" i="1" s="1"/>
  <c r="AH131" i="1" s="1"/>
  <c r="Q107" i="1"/>
  <c r="R107" i="1" s="1"/>
  <c r="J92" i="1" a="1"/>
  <c r="J92" i="1" s="1"/>
  <c r="AH92" i="1" s="1"/>
  <c r="J90" i="1" a="1"/>
  <c r="J90" i="1" s="1"/>
  <c r="AJ90" i="1" s="1"/>
  <c r="J84" i="1" a="1"/>
  <c r="J84" i="1" s="1"/>
  <c r="AJ84" i="1" s="1"/>
  <c r="J68" i="1" a="1"/>
  <c r="J68" i="1" s="1"/>
  <c r="AJ68" i="1" s="1"/>
  <c r="J59" i="1" a="1"/>
  <c r="J59" i="1" s="1"/>
  <c r="AJ59" i="1" s="1"/>
  <c r="J57" i="1" a="1"/>
  <c r="J57" i="1" s="1"/>
  <c r="AJ57" i="1" s="1"/>
  <c r="I153" i="1" a="1"/>
  <c r="I153" i="1" s="1"/>
  <c r="AJ126" i="1"/>
  <c r="I133" i="1" a="1"/>
  <c r="I133" i="1" s="1"/>
  <c r="AH126" i="1"/>
  <c r="J137" i="1" a="1"/>
  <c r="J137" i="1" s="1"/>
  <c r="AJ137" i="1" s="1"/>
  <c r="J129" i="1" a="1"/>
  <c r="J129" i="1" s="1"/>
  <c r="AJ129" i="1" s="1"/>
  <c r="J128" i="1" a="1"/>
  <c r="J128" i="1" s="1"/>
  <c r="AJ128" i="1" s="1"/>
  <c r="AH125" i="1"/>
  <c r="J121" i="1" a="1"/>
  <c r="J121" i="1" s="1"/>
  <c r="AJ121" i="1" s="1"/>
  <c r="J108" i="1" a="1"/>
  <c r="J108" i="1" s="1"/>
  <c r="AJ108" i="1" s="1"/>
  <c r="AH106" i="1"/>
  <c r="J91" i="1" a="1"/>
  <c r="J91" i="1" s="1"/>
  <c r="AJ91" i="1" s="1"/>
  <c r="J89" i="1" a="1"/>
  <c r="J89" i="1" s="1"/>
  <c r="AH89" i="1" s="1"/>
  <c r="AH55" i="1"/>
  <c r="J149" i="1" a="1"/>
  <c r="J149" i="1" s="1"/>
  <c r="AJ149" i="1" s="1"/>
  <c r="AH146" i="1"/>
  <c r="J142" i="1" a="1"/>
  <c r="J142" i="1" s="1"/>
  <c r="AJ142" i="1" s="1"/>
  <c r="AJ123" i="1"/>
  <c r="J102" i="1" a="1"/>
  <c r="J102" i="1" s="1"/>
  <c r="AJ102" i="1" s="1"/>
  <c r="AH94" i="1"/>
  <c r="J78" i="1" a="1"/>
  <c r="J78" i="1" s="1"/>
  <c r="AH78" i="1" s="1"/>
  <c r="AH154" i="1"/>
  <c r="AH134" i="1"/>
  <c r="J127" i="1" a="1"/>
  <c r="J127" i="1" s="1"/>
  <c r="AJ127" i="1" s="1"/>
  <c r="J120" i="1" a="1"/>
  <c r="J120" i="1" s="1"/>
  <c r="AJ120" i="1" s="1"/>
  <c r="J113" i="1" a="1"/>
  <c r="J113" i="1" s="1"/>
  <c r="AJ113" i="1" s="1"/>
  <c r="J101" i="1" a="1"/>
  <c r="J101" i="1" s="1"/>
  <c r="J96" i="1" a="1"/>
  <c r="J96" i="1" s="1"/>
  <c r="J77" i="1" a="1"/>
  <c r="J77" i="1" s="1"/>
  <c r="AJ77" i="1" s="1"/>
  <c r="J67" i="1" a="1"/>
  <c r="J67" i="1" s="1"/>
  <c r="AJ67" i="1" s="1"/>
  <c r="AH65" i="1"/>
  <c r="J148" i="1" a="1"/>
  <c r="J148" i="1" s="1"/>
  <c r="AJ148" i="1" s="1"/>
  <c r="J112" i="1" a="1"/>
  <c r="J112" i="1" s="1"/>
  <c r="AJ112" i="1" s="1"/>
  <c r="AH110" i="1"/>
  <c r="AJ151" i="1"/>
  <c r="J100" i="1" a="1"/>
  <c r="J100" i="1" s="1"/>
  <c r="AJ100" i="1" s="1"/>
  <c r="AH93" i="1"/>
  <c r="AH87" i="1"/>
  <c r="J83" i="1" a="1"/>
  <c r="J83" i="1" s="1"/>
  <c r="AJ83" i="1" s="1"/>
  <c r="AH82" i="1"/>
  <c r="J76" i="1" a="1"/>
  <c r="J76" i="1" s="1"/>
  <c r="AJ76" i="1" s="1"/>
  <c r="AH61" i="1"/>
  <c r="J56" i="1" a="1"/>
  <c r="J56" i="1" s="1"/>
  <c r="AJ56" i="1" s="1"/>
  <c r="I73" i="1" a="1"/>
  <c r="I73" i="1" s="1"/>
  <c r="AH86" i="1"/>
  <c r="J74" i="1" a="1"/>
  <c r="J74" i="1" s="1"/>
  <c r="AJ74" i="1" s="1"/>
  <c r="AH104" i="1"/>
  <c r="S62" i="1"/>
  <c r="R62" i="1"/>
  <c r="W62" i="1" s="1"/>
  <c r="AG62" i="1" s="1"/>
  <c r="Q97" i="1"/>
  <c r="R97" i="1" s="1"/>
  <c r="W97" i="1" s="1"/>
  <c r="AG97" i="1" s="1"/>
  <c r="Q56" i="1"/>
  <c r="R56" i="1" s="1"/>
  <c r="W56" i="1" s="1"/>
  <c r="AG56" i="1" s="1"/>
  <c r="Q101" i="1"/>
  <c r="R101" i="1" s="1"/>
  <c r="Q79" i="1"/>
  <c r="S79" i="1" s="1"/>
  <c r="Q151" i="1"/>
  <c r="S151" i="1" s="1"/>
  <c r="Q86" i="1"/>
  <c r="S86" i="1" s="1"/>
  <c r="Q104" i="1"/>
  <c r="R104" i="1" s="1"/>
  <c r="V104" i="1" s="1"/>
  <c r="Q142" i="1"/>
  <c r="R142" i="1" s="1"/>
  <c r="Q117" i="1"/>
  <c r="R117" i="1" s="1"/>
  <c r="W117" i="1" s="1"/>
  <c r="AG117" i="1" s="1"/>
  <c r="Q128" i="1"/>
  <c r="R128" i="1" s="1"/>
  <c r="W128" i="1" s="1"/>
  <c r="AG128" i="1" s="1"/>
  <c r="Q132" i="1"/>
  <c r="R132" i="1" s="1"/>
  <c r="W132" i="1" s="1"/>
  <c r="AG132" i="1" s="1"/>
  <c r="Q120" i="1"/>
  <c r="R120" i="1" s="1"/>
  <c r="Q127" i="1"/>
  <c r="R127" i="1" s="1"/>
  <c r="V127" i="1" s="1"/>
  <c r="Q145" i="1"/>
  <c r="R145" i="1" s="1"/>
  <c r="W145" i="1" s="1"/>
  <c r="AG145" i="1" s="1"/>
  <c r="Q108" i="1"/>
  <c r="R108" i="1" s="1"/>
  <c r="Q150" i="1"/>
  <c r="S150" i="1" s="1"/>
  <c r="AE150" i="1" s="1"/>
  <c r="Q148" i="1"/>
  <c r="Q111" i="1"/>
  <c r="S111" i="1" s="1"/>
  <c r="AE111" i="1" s="1"/>
  <c r="Q137" i="1"/>
  <c r="R137" i="1" s="1"/>
  <c r="Q152" i="1"/>
  <c r="S152" i="1" s="1"/>
  <c r="AE152" i="1" s="1"/>
  <c r="Q113" i="1"/>
  <c r="R113" i="1" s="1"/>
  <c r="Q67" i="1"/>
  <c r="R67" i="1" s="1"/>
  <c r="V67" i="1" s="1"/>
  <c r="Q65" i="1"/>
  <c r="S65" i="1" s="1"/>
  <c r="AE65" i="1" s="1"/>
  <c r="Q69" i="1"/>
  <c r="R69" i="1" s="1"/>
  <c r="W69" i="1" s="1"/>
  <c r="AG69" i="1" s="1"/>
  <c r="Q55" i="1"/>
  <c r="S55" i="1" s="1"/>
  <c r="AE55" i="1" s="1"/>
  <c r="Q64" i="1"/>
  <c r="S64" i="1" s="1"/>
  <c r="AJ139" i="1"/>
  <c r="AH139" i="1"/>
  <c r="Q140" i="1"/>
  <c r="Q149" i="1"/>
  <c r="R136" i="1"/>
  <c r="S136" i="1"/>
  <c r="AE136" i="1" s="1"/>
  <c r="R147" i="1"/>
  <c r="V147" i="1" s="1"/>
  <c r="Q133" i="1"/>
  <c r="AH153" i="1"/>
  <c r="U113" i="1"/>
  <c r="AD113" i="1"/>
  <c r="P153" i="1"/>
  <c r="U153" i="1" s="1"/>
  <c r="T153" i="1"/>
  <c r="AH150" i="1"/>
  <c r="T150" i="1"/>
  <c r="U150" i="1"/>
  <c r="U145" i="1"/>
  <c r="AD138" i="1"/>
  <c r="AJ155" i="1"/>
  <c r="Q146" i="1"/>
  <c r="AH144" i="1"/>
  <c r="AJ152" i="1"/>
  <c r="AD141" i="1"/>
  <c r="U139" i="1"/>
  <c r="Q131" i="1"/>
  <c r="Q153" i="1"/>
  <c r="AH152" i="1"/>
  <c r="P97" i="1"/>
  <c r="T97" i="1"/>
  <c r="P135" i="1"/>
  <c r="AD135" i="1" s="1"/>
  <c r="T135" i="1"/>
  <c r="V135" i="1"/>
  <c r="S155" i="1"/>
  <c r="AE155" i="1" s="1"/>
  <c r="P146" i="1"/>
  <c r="AD146" i="1" s="1"/>
  <c r="Q134" i="1"/>
  <c r="S132" i="1"/>
  <c r="AE132" i="1" s="1"/>
  <c r="Q123" i="1"/>
  <c r="P151" i="1"/>
  <c r="U151" i="1" s="1"/>
  <c r="T151" i="1"/>
  <c r="Q144" i="1"/>
  <c r="AH143" i="1"/>
  <c r="AH136" i="1"/>
  <c r="R126" i="1"/>
  <c r="S126" i="1"/>
  <c r="AE126" i="1" s="1"/>
  <c r="AD155" i="1"/>
  <c r="Q143" i="1"/>
  <c r="AH140" i="1"/>
  <c r="P140" i="1"/>
  <c r="U140" i="1" s="1"/>
  <c r="T140" i="1"/>
  <c r="AH133" i="1"/>
  <c r="Q124" i="1"/>
  <c r="T137" i="1"/>
  <c r="AH118" i="1"/>
  <c r="AH103" i="1"/>
  <c r="T77" i="1"/>
  <c r="P77" i="1"/>
  <c r="U77" i="1" s="1"/>
  <c r="U147" i="1"/>
  <c r="T134" i="1"/>
  <c r="U130" i="1"/>
  <c r="Q118" i="1"/>
  <c r="P116" i="1"/>
  <c r="AD116" i="1" s="1"/>
  <c r="T116" i="1"/>
  <c r="AD152" i="1"/>
  <c r="T147" i="1"/>
  <c r="P143" i="1"/>
  <c r="AD136" i="1"/>
  <c r="AJ131" i="1"/>
  <c r="T130" i="1"/>
  <c r="P125" i="1"/>
  <c r="U125" i="1" s="1"/>
  <c r="AH111" i="1"/>
  <c r="P103" i="1"/>
  <c r="AD103" i="1" s="1"/>
  <c r="T103" i="1"/>
  <c r="AH73" i="1"/>
  <c r="R89" i="1"/>
  <c r="W89" i="1" s="1"/>
  <c r="AG89" i="1" s="1"/>
  <c r="S89" i="1"/>
  <c r="AD133" i="1"/>
  <c r="AD126" i="1"/>
  <c r="Q125" i="1"/>
  <c r="P122" i="1"/>
  <c r="AD122" i="1" s="1"/>
  <c r="AH119" i="1"/>
  <c r="AH116" i="1"/>
  <c r="AJ115" i="1"/>
  <c r="Q103" i="1"/>
  <c r="U138" i="1"/>
  <c r="P137" i="1"/>
  <c r="AD137" i="1" s="1"/>
  <c r="T131" i="1"/>
  <c r="U131" i="1"/>
  <c r="AD131" i="1"/>
  <c r="Q122" i="1"/>
  <c r="Q115" i="1"/>
  <c r="P106" i="1"/>
  <c r="AD106" i="1" s="1"/>
  <c r="T106" i="1"/>
  <c r="P93" i="1"/>
  <c r="U93" i="1" s="1"/>
  <c r="Q58" i="1"/>
  <c r="T138" i="1"/>
  <c r="P119" i="1"/>
  <c r="AD119" i="1" s="1"/>
  <c r="T119" i="1"/>
  <c r="Q106" i="1"/>
  <c r="Q93" i="1"/>
  <c r="R80" i="1"/>
  <c r="V80" i="1" s="1"/>
  <c r="R73" i="1"/>
  <c r="W73" i="1" s="1"/>
  <c r="AG73" i="1" s="1"/>
  <c r="S73" i="1"/>
  <c r="P134" i="1"/>
  <c r="AD134" i="1" s="1"/>
  <c r="AH130" i="1"/>
  <c r="U148" i="1"/>
  <c r="P129" i="1"/>
  <c r="P127" i="1"/>
  <c r="Q119" i="1"/>
  <c r="P79" i="1"/>
  <c r="AD79" i="1" s="1"/>
  <c r="T79" i="1"/>
  <c r="AA127" i="1"/>
  <c r="P109" i="1"/>
  <c r="U109" i="1" s="1"/>
  <c r="T109" i="1"/>
  <c r="Q130" i="1"/>
  <c r="Q109" i="1"/>
  <c r="P64" i="1"/>
  <c r="AD64" i="1" s="1"/>
  <c r="T64" i="1"/>
  <c r="AD123" i="1"/>
  <c r="Q112" i="1"/>
  <c r="AD104" i="1"/>
  <c r="T104" i="1"/>
  <c r="U104" i="1"/>
  <c r="R64" i="1"/>
  <c r="AD120" i="1"/>
  <c r="T120" i="1"/>
  <c r="U120" i="1"/>
  <c r="AD130" i="1"/>
  <c r="Q116" i="1"/>
  <c r="S113" i="1"/>
  <c r="AE113" i="1" s="1"/>
  <c r="Q85" i="1"/>
  <c r="Q82" i="1"/>
  <c r="P117" i="1"/>
  <c r="AD117" i="1" s="1"/>
  <c r="AD110" i="1"/>
  <c r="AD107" i="1"/>
  <c r="U107" i="1"/>
  <c r="AD121" i="1"/>
  <c r="U81" i="1"/>
  <c r="AD81" i="1"/>
  <c r="AD114" i="1"/>
  <c r="P87" i="1"/>
  <c r="AD87" i="1" s="1"/>
  <c r="Q83" i="1"/>
  <c r="AH75" i="1"/>
  <c r="U75" i="1"/>
  <c r="Q71" i="1"/>
  <c r="T100" i="1"/>
  <c r="R96" i="1"/>
  <c r="V96" i="1" s="1"/>
  <c r="Q91" i="1"/>
  <c r="Q87" i="1"/>
  <c r="Q75" i="1"/>
  <c r="AH66" i="1"/>
  <c r="AH64" i="1"/>
  <c r="AJ64" i="1"/>
  <c r="Q61" i="1"/>
  <c r="P115" i="1"/>
  <c r="U115" i="1" s="1"/>
  <c r="Q100" i="1"/>
  <c r="P96" i="1"/>
  <c r="AD96" i="1" s="1"/>
  <c r="T84" i="1"/>
  <c r="Q66" i="1"/>
  <c r="P128" i="1"/>
  <c r="AD128" i="1" s="1"/>
  <c r="P112" i="1"/>
  <c r="AD112" i="1" s="1"/>
  <c r="Q84" i="1"/>
  <c r="U72" i="1"/>
  <c r="AD72" i="1"/>
  <c r="U126" i="1"/>
  <c r="U110" i="1"/>
  <c r="AD102" i="1"/>
  <c r="U88" i="1"/>
  <c r="AD88" i="1"/>
  <c r="P80" i="1"/>
  <c r="AD80" i="1" s="1"/>
  <c r="AH76" i="1"/>
  <c r="T68" i="1"/>
  <c r="U68" i="1"/>
  <c r="AD68" i="1"/>
  <c r="Q59" i="1"/>
  <c r="T126" i="1"/>
  <c r="T110" i="1"/>
  <c r="Q92" i="1"/>
  <c r="Q76" i="1"/>
  <c r="P73" i="1"/>
  <c r="U73" i="1" s="1"/>
  <c r="T73" i="1"/>
  <c r="Q95" i="1"/>
  <c r="P89" i="1"/>
  <c r="AD89" i="1" s="1"/>
  <c r="T89" i="1"/>
  <c r="AD70" i="1"/>
  <c r="U70" i="1"/>
  <c r="U65" i="1"/>
  <c r="AD65" i="1"/>
  <c r="T58" i="1"/>
  <c r="T93" i="1"/>
  <c r="Q70" i="1"/>
  <c r="P61" i="1"/>
  <c r="U61" i="1" s="1"/>
  <c r="T61" i="1"/>
  <c r="AD99" i="1"/>
  <c r="U99" i="1"/>
  <c r="P86" i="1"/>
  <c r="AD86" i="1" s="1"/>
  <c r="T86" i="1"/>
  <c r="AD84" i="1"/>
  <c r="U69" i="1"/>
  <c r="AH99" i="1"/>
  <c r="Q98" i="1"/>
  <c r="AH95" i="1"/>
  <c r="P95" i="1"/>
  <c r="AD95" i="1" s="1"/>
  <c r="T87" i="1"/>
  <c r="AD83" i="1"/>
  <c r="U83" i="1"/>
  <c r="Q68" i="1"/>
  <c r="AH63" i="1"/>
  <c r="Q60" i="1"/>
  <c r="U100" i="1"/>
  <c r="Q99" i="1"/>
  <c r="W88" i="1"/>
  <c r="AG88" i="1" s="1"/>
  <c r="T72" i="1"/>
  <c r="AJ65" i="1"/>
  <c r="Q63" i="1"/>
  <c r="AH54" i="1"/>
  <c r="Q54" i="1"/>
  <c r="AD71" i="1"/>
  <c r="P62" i="1"/>
  <c r="U62" i="1" s="1"/>
  <c r="AD55" i="1"/>
  <c r="T63" i="1"/>
  <c r="P101" i="1"/>
  <c r="P85" i="1"/>
  <c r="T57" i="1"/>
  <c r="U54" i="1"/>
  <c r="AD59" i="1"/>
  <c r="T54" i="1"/>
  <c r="T67" i="1"/>
  <c r="P63" i="1"/>
  <c r="AD63" i="1" s="1"/>
  <c r="AD56" i="1"/>
  <c r="U90" i="1"/>
  <c r="U74" i="1"/>
  <c r="U58" i="1"/>
  <c r="P57" i="1"/>
  <c r="U57" i="1" s="1"/>
  <c r="T90" i="1"/>
  <c r="T74" i="1"/>
  <c r="U71" i="1"/>
  <c r="U55" i="1"/>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A52" i="1"/>
  <c r="B52" i="1"/>
  <c r="C52" i="1"/>
  <c r="D52" i="1"/>
  <c r="E52" i="1"/>
  <c r="F52" i="1"/>
  <c r="G52" i="1"/>
  <c r="K52" i="1" a="1"/>
  <c r="K52" i="1" s="1"/>
  <c r="L52" i="1" a="1"/>
  <c r="L52" i="1" s="1"/>
  <c r="O52" i="1" a="1"/>
  <c r="O52" i="1" s="1"/>
  <c r="A53" i="1"/>
  <c r="B53" i="1"/>
  <c r="C53" i="1"/>
  <c r="D53" i="1"/>
  <c r="E53" i="1"/>
  <c r="F53" i="1"/>
  <c r="G53" i="1"/>
  <c r="K53" i="1" a="1"/>
  <c r="K53" i="1" s="1"/>
  <c r="L53" i="1" a="1"/>
  <c r="L53" i="1" s="1"/>
  <c r="O53" i="1" a="1"/>
  <c r="O53" i="1" s="1"/>
  <c r="J50" i="2"/>
  <c r="K50" i="2"/>
  <c r="M50" i="1" s="1"/>
  <c r="L50" i="2"/>
  <c r="M50" i="2"/>
  <c r="I50" i="1" s="1" a="1"/>
  <c r="I50" i="1" s="1"/>
  <c r="J5" i="2"/>
  <c r="H5" i="1" s="1" a="1"/>
  <c r="H5" i="1" s="1"/>
  <c r="K5" i="2"/>
  <c r="L5" i="2"/>
  <c r="M5" i="2"/>
  <c r="J11" i="2"/>
  <c r="H11" i="1" s="1" a="1"/>
  <c r="H11" i="1" s="1"/>
  <c r="L9" i="2"/>
  <c r="J6" i="2"/>
  <c r="H6" i="1" s="1" a="1"/>
  <c r="H6" i="1" s="1"/>
  <c r="K6" i="2"/>
  <c r="L6" i="2"/>
  <c r="M6" i="2"/>
  <c r="J7" i="2"/>
  <c r="H7" i="1" s="1" a="1"/>
  <c r="H7" i="1" s="1"/>
  <c r="K7" i="2"/>
  <c r="L7" i="2"/>
  <c r="M7" i="2"/>
  <c r="J8" i="2"/>
  <c r="H8" i="1" s="1" a="1"/>
  <c r="H8" i="1" s="1"/>
  <c r="K8" i="2"/>
  <c r="L8" i="2"/>
  <c r="M8" i="2"/>
  <c r="J9" i="2"/>
  <c r="H9" i="1" s="1" a="1"/>
  <c r="H9" i="1" s="1"/>
  <c r="K9" i="2"/>
  <c r="M9" i="2"/>
  <c r="J10" i="2"/>
  <c r="H10" i="1" s="1" a="1"/>
  <c r="H10" i="1" s="1"/>
  <c r="K10" i="2"/>
  <c r="L10" i="2"/>
  <c r="M10" i="2"/>
  <c r="K11" i="2"/>
  <c r="L11" i="2"/>
  <c r="M11" i="2"/>
  <c r="J12" i="2"/>
  <c r="H12" i="1" s="1" a="1"/>
  <c r="H12" i="1" s="1"/>
  <c r="K12" i="2"/>
  <c r="L12" i="2"/>
  <c r="M12" i="2"/>
  <c r="J13" i="2"/>
  <c r="K13" i="2"/>
  <c r="L13" i="2"/>
  <c r="M13" i="2"/>
  <c r="J14" i="2"/>
  <c r="H14" i="1" s="1" a="1"/>
  <c r="H14" i="1" s="1"/>
  <c r="K14" i="2"/>
  <c r="L14" i="2"/>
  <c r="M14" i="2"/>
  <c r="J15" i="2"/>
  <c r="H15" i="1" s="1" a="1"/>
  <c r="H15" i="1" s="1"/>
  <c r="K15" i="2"/>
  <c r="L15" i="2"/>
  <c r="M15" i="2"/>
  <c r="H13" i="1" a="1"/>
  <c r="H13" i="1" s="1"/>
  <c r="T16" i="2"/>
  <c r="T17" i="2"/>
  <c r="G41" i="1"/>
  <c r="G42" i="1"/>
  <c r="G43" i="1"/>
  <c r="G44" i="1"/>
  <c r="G45" i="1"/>
  <c r="G46" i="1"/>
  <c r="G47" i="1"/>
  <c r="G48" i="1"/>
  <c r="G49" i="1"/>
  <c r="G50" i="1"/>
  <c r="G51" i="1"/>
  <c r="F41" i="1"/>
  <c r="F42" i="1"/>
  <c r="F43" i="1"/>
  <c r="F44" i="1"/>
  <c r="F45" i="1"/>
  <c r="F46" i="1"/>
  <c r="F47" i="1"/>
  <c r="F48" i="1"/>
  <c r="F49" i="1"/>
  <c r="F50" i="1"/>
  <c r="F51"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 i="1"/>
  <c r="O6" i="1" a="1"/>
  <c r="O6" i="1" s="1"/>
  <c r="O7" i="1" a="1"/>
  <c r="O7" i="1" s="1"/>
  <c r="O8" i="1" a="1"/>
  <c r="O8" i="1" s="1"/>
  <c r="O9" i="1" a="1"/>
  <c r="O9" i="1" s="1"/>
  <c r="O10" i="1" a="1"/>
  <c r="O10" i="1" s="1"/>
  <c r="O11" i="1" a="1"/>
  <c r="O11" i="1" s="1"/>
  <c r="O12" i="1" a="1"/>
  <c r="O12" i="1" s="1"/>
  <c r="O13" i="1" a="1"/>
  <c r="O13" i="1" s="1"/>
  <c r="O14" i="1" a="1"/>
  <c r="O14" i="1" s="1"/>
  <c r="O15" i="1" a="1"/>
  <c r="O15" i="1" s="1"/>
  <c r="O16" i="1" a="1"/>
  <c r="O16" i="1" s="1"/>
  <c r="O17" i="1" a="1"/>
  <c r="O17" i="1" s="1"/>
  <c r="O18" i="1" a="1"/>
  <c r="O18" i="1" s="1"/>
  <c r="O19" i="1" a="1"/>
  <c r="O19" i="1" s="1"/>
  <c r="O20" i="1" a="1"/>
  <c r="O20" i="1" s="1"/>
  <c r="O21" i="1" a="1"/>
  <c r="O21" i="1" s="1"/>
  <c r="O22" i="1" a="1"/>
  <c r="O22" i="1" s="1"/>
  <c r="O23" i="1" a="1"/>
  <c r="O23" i="1" s="1"/>
  <c r="O24" i="1" a="1"/>
  <c r="O24" i="1" s="1"/>
  <c r="O25" i="1" a="1"/>
  <c r="O25" i="1" s="1"/>
  <c r="O26" i="1" a="1"/>
  <c r="O26" i="1" s="1"/>
  <c r="O27" i="1" a="1"/>
  <c r="O27" i="1" s="1"/>
  <c r="O28" i="1" a="1"/>
  <c r="O28" i="1" s="1"/>
  <c r="O29" i="1" a="1"/>
  <c r="O29" i="1" s="1"/>
  <c r="O30" i="1" a="1"/>
  <c r="O30" i="1" s="1"/>
  <c r="O31" i="1" a="1"/>
  <c r="O31" i="1" s="1"/>
  <c r="O32" i="1" a="1"/>
  <c r="O32" i="1" s="1"/>
  <c r="O33" i="1" a="1"/>
  <c r="O33" i="1" s="1"/>
  <c r="O34" i="1" a="1"/>
  <c r="O34" i="1" s="1"/>
  <c r="O35" i="1" a="1"/>
  <c r="O35" i="1" s="1"/>
  <c r="O36" i="1" a="1"/>
  <c r="O36" i="1" s="1"/>
  <c r="O37" i="1" a="1"/>
  <c r="O37" i="1" s="1"/>
  <c r="O38" i="1" a="1"/>
  <c r="O38" i="1" s="1"/>
  <c r="O39" i="1" a="1"/>
  <c r="O39" i="1" s="1"/>
  <c r="O40" i="1" a="1"/>
  <c r="O40" i="1" s="1"/>
  <c r="O41" i="1" a="1"/>
  <c r="O41" i="1" s="1"/>
  <c r="O42" i="1" a="1"/>
  <c r="O42" i="1" s="1"/>
  <c r="O43" i="1" a="1"/>
  <c r="O43" i="1" s="1"/>
  <c r="O44" i="1" a="1"/>
  <c r="O44" i="1" s="1"/>
  <c r="O45" i="1" a="1"/>
  <c r="O45" i="1" s="1"/>
  <c r="O46" i="1" a="1"/>
  <c r="O46" i="1" s="1"/>
  <c r="O47" i="1" a="1"/>
  <c r="O47" i="1" s="1"/>
  <c r="O48" i="1" a="1"/>
  <c r="O48" i="1" s="1"/>
  <c r="O49" i="1" a="1"/>
  <c r="O49" i="1" s="1"/>
  <c r="O50" i="1" a="1"/>
  <c r="O50" i="1" s="1"/>
  <c r="O51" i="1" a="1"/>
  <c r="O51" i="1" s="1"/>
  <c r="O5" i="1" a="1"/>
  <c r="O5" i="1" s="1"/>
  <c r="L16" i="1" a="1"/>
  <c r="L16" i="1" s="1"/>
  <c r="L17" i="1" a="1"/>
  <c r="L17" i="1" s="1"/>
  <c r="L18" i="1" a="1"/>
  <c r="L18" i="1" s="1"/>
  <c r="L19" i="1" a="1"/>
  <c r="L19" i="1" s="1"/>
  <c r="L20" i="1" a="1"/>
  <c r="L20" i="1" s="1"/>
  <c r="L21" i="1" a="1"/>
  <c r="L21" i="1" s="1"/>
  <c r="L22" i="1" a="1"/>
  <c r="L22" i="1" s="1"/>
  <c r="L23" i="1" a="1"/>
  <c r="L23" i="1" s="1"/>
  <c r="L24" i="1" a="1"/>
  <c r="L24" i="1" s="1"/>
  <c r="L25" i="1" a="1"/>
  <c r="L25" i="1" s="1"/>
  <c r="L26" i="1" a="1"/>
  <c r="L26" i="1" s="1"/>
  <c r="L27" i="1" a="1"/>
  <c r="L27" i="1" s="1"/>
  <c r="L28" i="1" a="1"/>
  <c r="L28" i="1" s="1"/>
  <c r="L29" i="1" a="1"/>
  <c r="L29" i="1" s="1"/>
  <c r="L30" i="1" a="1"/>
  <c r="L30" i="1" s="1"/>
  <c r="L31" i="1" a="1"/>
  <c r="L31" i="1" s="1"/>
  <c r="L32" i="1" a="1"/>
  <c r="L32" i="1" s="1"/>
  <c r="L33" i="1" a="1"/>
  <c r="L33" i="1" s="1"/>
  <c r="L34" i="1" a="1"/>
  <c r="L34" i="1" s="1"/>
  <c r="L35" i="1" a="1"/>
  <c r="L35" i="1" s="1"/>
  <c r="L36" i="1" a="1"/>
  <c r="L36" i="1" s="1"/>
  <c r="L37" i="1" a="1"/>
  <c r="L37" i="1" s="1"/>
  <c r="L38" i="1" a="1"/>
  <c r="L38" i="1" s="1"/>
  <c r="L39" i="1" a="1"/>
  <c r="L39" i="1" s="1"/>
  <c r="L40" i="1" a="1"/>
  <c r="L40" i="1" s="1"/>
  <c r="L41" i="1" a="1"/>
  <c r="L41" i="1" s="1"/>
  <c r="L42" i="1" a="1"/>
  <c r="L42" i="1" s="1"/>
  <c r="L43" i="1" a="1"/>
  <c r="L43" i="1" s="1"/>
  <c r="L44" i="1" a="1"/>
  <c r="L44" i="1" s="1"/>
  <c r="L45" i="1" a="1"/>
  <c r="L45" i="1" s="1"/>
  <c r="L46" i="1" a="1"/>
  <c r="L46" i="1" s="1"/>
  <c r="L47" i="1" a="1"/>
  <c r="L47" i="1" s="1"/>
  <c r="L48" i="1" a="1"/>
  <c r="L48" i="1" s="1"/>
  <c r="L49" i="1" a="1"/>
  <c r="L49" i="1" s="1"/>
  <c r="L50" i="1" a="1"/>
  <c r="L50" i="1" s="1"/>
  <c r="L51" i="1" a="1"/>
  <c r="L51" i="1" s="1"/>
  <c r="K6" i="1" a="1"/>
  <c r="K6" i="1" s="1"/>
  <c r="K7" i="1" a="1"/>
  <c r="K7" i="1" s="1"/>
  <c r="K8" i="1" a="1"/>
  <c r="K8" i="1" s="1"/>
  <c r="K9" i="1" a="1"/>
  <c r="K9" i="1" s="1"/>
  <c r="K10" i="1" a="1"/>
  <c r="K10" i="1" s="1"/>
  <c r="K11" i="1" a="1"/>
  <c r="K11" i="1" s="1"/>
  <c r="K12" i="1" a="1"/>
  <c r="K12" i="1" s="1"/>
  <c r="K13" i="1" a="1"/>
  <c r="K13" i="1" s="1"/>
  <c r="K14" i="1" a="1"/>
  <c r="K14" i="1" s="1"/>
  <c r="K15" i="1" a="1"/>
  <c r="K15" i="1" s="1"/>
  <c r="L15" i="1" s="1" a="1"/>
  <c r="L15" i="1" s="1"/>
  <c r="K16" i="1" a="1"/>
  <c r="K16" i="1" s="1"/>
  <c r="K17" i="1" a="1"/>
  <c r="K17" i="1" s="1"/>
  <c r="K18" i="1" a="1"/>
  <c r="K18" i="1" s="1"/>
  <c r="K19" i="1" a="1"/>
  <c r="K19" i="1" s="1"/>
  <c r="K20" i="1" a="1"/>
  <c r="K20" i="1" s="1"/>
  <c r="K21" i="1" a="1"/>
  <c r="K21" i="1" s="1"/>
  <c r="K22" i="1" a="1"/>
  <c r="K22" i="1" s="1"/>
  <c r="K23" i="1" a="1"/>
  <c r="K23" i="1" s="1"/>
  <c r="K24" i="1" a="1"/>
  <c r="K24" i="1" s="1"/>
  <c r="K25" i="1" a="1"/>
  <c r="K25" i="1" s="1"/>
  <c r="K26" i="1" a="1"/>
  <c r="K26" i="1" s="1"/>
  <c r="K27" i="1" a="1"/>
  <c r="K27" i="1" s="1"/>
  <c r="K28" i="1" a="1"/>
  <c r="K28" i="1" s="1"/>
  <c r="K29" i="1" a="1"/>
  <c r="K29" i="1" s="1"/>
  <c r="K30" i="1" a="1"/>
  <c r="K30" i="1" s="1"/>
  <c r="K31" i="1" a="1"/>
  <c r="K31" i="1" s="1"/>
  <c r="K32" i="1" a="1"/>
  <c r="K32" i="1" s="1"/>
  <c r="K33" i="1" a="1"/>
  <c r="K33" i="1" s="1"/>
  <c r="K34" i="1" a="1"/>
  <c r="K34" i="1" s="1"/>
  <c r="K35" i="1" a="1"/>
  <c r="K35" i="1" s="1"/>
  <c r="K36" i="1" a="1"/>
  <c r="K36" i="1" s="1"/>
  <c r="K37" i="1" a="1"/>
  <c r="K37" i="1" s="1"/>
  <c r="K38" i="1" a="1"/>
  <c r="K38" i="1" s="1"/>
  <c r="K39" i="1" a="1"/>
  <c r="K39" i="1" s="1"/>
  <c r="K40" i="1" a="1"/>
  <c r="K40" i="1" s="1"/>
  <c r="K41" i="1" a="1"/>
  <c r="K41" i="1" s="1"/>
  <c r="K42" i="1" a="1"/>
  <c r="K42" i="1" s="1"/>
  <c r="K43" i="1" a="1"/>
  <c r="K43" i="1" s="1"/>
  <c r="K44" i="1" a="1"/>
  <c r="K44" i="1" s="1"/>
  <c r="K45" i="1" a="1"/>
  <c r="K45" i="1" s="1"/>
  <c r="K46" i="1" a="1"/>
  <c r="K46" i="1" s="1"/>
  <c r="K47" i="1" a="1"/>
  <c r="K47" i="1" s="1"/>
  <c r="K48" i="1" a="1"/>
  <c r="K48" i="1" s="1"/>
  <c r="K49" i="1" a="1"/>
  <c r="K49" i="1" s="1"/>
  <c r="K50" i="1" a="1"/>
  <c r="K50" i="1" s="1"/>
  <c r="K51" i="1" a="1"/>
  <c r="K51" i="1" s="1"/>
  <c r="K5" i="1" a="1"/>
  <c r="K5" i="1" s="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M16" i="2"/>
  <c r="M17" i="2"/>
  <c r="M18" i="2"/>
  <c r="M19" i="2"/>
  <c r="M20" i="2"/>
  <c r="M21" i="2"/>
  <c r="M22" i="2"/>
  <c r="M23" i="2"/>
  <c r="M24" i="2"/>
  <c r="M25" i="2"/>
  <c r="M26" i="2"/>
  <c r="M27" i="2"/>
  <c r="M28" i="2"/>
  <c r="M29" i="2"/>
  <c r="M30" i="2"/>
  <c r="M31" i="2"/>
  <c r="M32" i="2"/>
  <c r="M33" i="2"/>
  <c r="M34" i="2"/>
  <c r="M35" i="2"/>
  <c r="M36" i="2"/>
  <c r="M37" i="2"/>
  <c r="M38" i="2"/>
  <c r="M39" i="2"/>
  <c r="M40" i="2"/>
  <c r="M41" i="2"/>
  <c r="J41" i="1" s="1" a="1"/>
  <c r="J41" i="1" s="1"/>
  <c r="M42" i="2"/>
  <c r="I42" i="1" s="1" a="1"/>
  <c r="I42" i="1" s="1"/>
  <c r="M43" i="2"/>
  <c r="J43" i="1" s="1" a="1"/>
  <c r="J43" i="1" s="1"/>
  <c r="M44" i="2"/>
  <c r="I44" i="1" s="1" a="1"/>
  <c r="I44" i="1" s="1"/>
  <c r="M45" i="2"/>
  <c r="J45" i="1" s="1" a="1"/>
  <c r="J45" i="1" s="1"/>
  <c r="M46" i="2"/>
  <c r="I46" i="1" s="1" a="1"/>
  <c r="I46" i="1" s="1"/>
  <c r="M47" i="2"/>
  <c r="I47" i="1" s="1" a="1"/>
  <c r="I47" i="1" s="1"/>
  <c r="M48" i="2"/>
  <c r="I48" i="1" s="1" a="1"/>
  <c r="I48" i="1" s="1"/>
  <c r="M49" i="2"/>
  <c r="I49" i="1" s="1" a="1"/>
  <c r="I49" i="1" s="1"/>
  <c r="M51" i="2"/>
  <c r="I51" i="1" s="1" a="1"/>
  <c r="I51" i="1" s="1"/>
  <c r="M52" i="2"/>
  <c r="I52" i="1" s="1" a="1"/>
  <c r="I52" i="1" s="1"/>
  <c r="M53" i="2"/>
  <c r="I53" i="1" s="1" a="1"/>
  <c r="I53" i="1" s="1"/>
  <c r="J41" i="2"/>
  <c r="H41" i="1" s="1" a="1"/>
  <c r="H41" i="1" s="1"/>
  <c r="K41" i="2"/>
  <c r="M41" i="1" s="1"/>
  <c r="L41" i="2"/>
  <c r="N41" i="1" s="1"/>
  <c r="J42" i="2"/>
  <c r="H42" i="1" s="1" a="1"/>
  <c r="H42" i="1" s="1"/>
  <c r="K42" i="2"/>
  <c r="M42" i="1" s="1"/>
  <c r="L42" i="2"/>
  <c r="N42" i="1" s="1"/>
  <c r="L16" i="2"/>
  <c r="L17" i="2"/>
  <c r="L18" i="2"/>
  <c r="L19" i="2"/>
  <c r="L20" i="2"/>
  <c r="L21" i="2"/>
  <c r="L22" i="2"/>
  <c r="L23" i="2"/>
  <c r="L24" i="2"/>
  <c r="L25" i="2"/>
  <c r="L26" i="2"/>
  <c r="L27" i="2"/>
  <c r="L28" i="2"/>
  <c r="L29" i="2"/>
  <c r="L30" i="2"/>
  <c r="L31" i="2"/>
  <c r="L32" i="2"/>
  <c r="L33" i="2"/>
  <c r="L34" i="2"/>
  <c r="L35" i="2"/>
  <c r="L36" i="2"/>
  <c r="L37" i="2"/>
  <c r="L38" i="2"/>
  <c r="L39" i="2"/>
  <c r="L40" i="2"/>
  <c r="L43" i="2"/>
  <c r="N43" i="1" s="1"/>
  <c r="L44" i="2"/>
  <c r="N44" i="1" s="1"/>
  <c r="L45" i="2"/>
  <c r="N45" i="1" s="1"/>
  <c r="L46" i="2"/>
  <c r="N46" i="1" s="1"/>
  <c r="L47" i="2"/>
  <c r="N47" i="1" s="1"/>
  <c r="L48" i="2"/>
  <c r="N48" i="1" s="1"/>
  <c r="L49" i="2"/>
  <c r="N49" i="1" s="1"/>
  <c r="N50" i="1"/>
  <c r="L51" i="2"/>
  <c r="N51" i="1" s="1"/>
  <c r="L52" i="2"/>
  <c r="N52" i="1" s="1"/>
  <c r="L53" i="2"/>
  <c r="N53" i="1" s="1"/>
  <c r="K16" i="2"/>
  <c r="K17" i="2"/>
  <c r="K18" i="2"/>
  <c r="K19" i="2"/>
  <c r="K20" i="2"/>
  <c r="K21" i="2"/>
  <c r="K22" i="2"/>
  <c r="K23" i="2"/>
  <c r="K24" i="2"/>
  <c r="K25" i="2"/>
  <c r="K26" i="2"/>
  <c r="K27" i="2"/>
  <c r="K28" i="2"/>
  <c r="K29" i="2"/>
  <c r="K30" i="2"/>
  <c r="K31" i="2"/>
  <c r="K32" i="2"/>
  <c r="K33" i="2"/>
  <c r="K34" i="2"/>
  <c r="K35" i="2"/>
  <c r="K36" i="2"/>
  <c r="K37" i="2"/>
  <c r="K38" i="2"/>
  <c r="K39" i="2"/>
  <c r="K40" i="2"/>
  <c r="K43" i="2"/>
  <c r="M43" i="1" s="1"/>
  <c r="K44" i="2"/>
  <c r="M44" i="1" s="1"/>
  <c r="K45" i="2"/>
  <c r="M45" i="1" s="1"/>
  <c r="K46" i="2"/>
  <c r="M46" i="1" s="1"/>
  <c r="K47" i="2"/>
  <c r="M47" i="1" s="1"/>
  <c r="K48" i="2"/>
  <c r="M48" i="1" s="1"/>
  <c r="K49" i="2"/>
  <c r="M49" i="1" s="1"/>
  <c r="K51" i="2"/>
  <c r="M51" i="1" s="1"/>
  <c r="K52" i="2"/>
  <c r="M52" i="1" s="1"/>
  <c r="K53" i="2"/>
  <c r="M53" i="1" s="1"/>
  <c r="J16" i="2"/>
  <c r="J17" i="2"/>
  <c r="J18" i="2"/>
  <c r="J19" i="2"/>
  <c r="J20" i="2"/>
  <c r="J21" i="2"/>
  <c r="J22" i="2"/>
  <c r="J23" i="2"/>
  <c r="J24" i="2"/>
  <c r="J25" i="2"/>
  <c r="J26" i="2"/>
  <c r="J27" i="2"/>
  <c r="J28" i="2"/>
  <c r="J29" i="2"/>
  <c r="J30" i="2"/>
  <c r="J31" i="2"/>
  <c r="J32" i="2"/>
  <c r="J33" i="2"/>
  <c r="J34" i="2"/>
  <c r="J35" i="2"/>
  <c r="J36" i="2"/>
  <c r="J37" i="2"/>
  <c r="J38" i="2"/>
  <c r="J39" i="2"/>
  <c r="J40" i="2"/>
  <c r="J43" i="2"/>
  <c r="H43" i="1" s="1" a="1"/>
  <c r="H43" i="1" s="1"/>
  <c r="J44" i="2"/>
  <c r="H44" i="1" s="1" a="1"/>
  <c r="H44" i="1" s="1"/>
  <c r="J45" i="2"/>
  <c r="H45" i="1" s="1" a="1"/>
  <c r="H45" i="1" s="1"/>
  <c r="J46" i="2"/>
  <c r="H46" i="1" s="1" a="1"/>
  <c r="H46" i="1" s="1"/>
  <c r="J47" i="2"/>
  <c r="H47" i="1" s="1" a="1"/>
  <c r="H47" i="1" s="1"/>
  <c r="J48" i="2"/>
  <c r="H48" i="1" s="1" a="1"/>
  <c r="H48" i="1" s="1"/>
  <c r="J49" i="2"/>
  <c r="H49" i="1" s="1" a="1"/>
  <c r="H49" i="1" s="1"/>
  <c r="H50" i="1" a="1"/>
  <c r="H50" i="1" s="1"/>
  <c r="J51" i="2"/>
  <c r="H51" i="1" s="1" a="1"/>
  <c r="H51" i="1" s="1"/>
  <c r="J52" i="2"/>
  <c r="H52" i="1" s="1" a="1"/>
  <c r="H52" i="1" s="1"/>
  <c r="J53" i="2"/>
  <c r="H53" i="1" s="1" a="1"/>
  <c r="H53" i="1" s="1"/>
  <c r="U82" i="1" l="1"/>
  <c r="U154" i="1"/>
  <c r="AD93" i="1"/>
  <c r="S97" i="1"/>
  <c r="U132" i="1"/>
  <c r="U103" i="1"/>
  <c r="AJ89" i="1"/>
  <c r="AK89" i="1" s="1"/>
  <c r="U149" i="1"/>
  <c r="U98" i="1"/>
  <c r="AA88" i="1"/>
  <c r="AD105" i="1"/>
  <c r="X88" i="1"/>
  <c r="R55" i="1"/>
  <c r="V55" i="1" s="1"/>
  <c r="S81" i="1"/>
  <c r="AE81" i="1" s="1"/>
  <c r="R78" i="1"/>
  <c r="AC78" i="1" s="1"/>
  <c r="AE154" i="1"/>
  <c r="AD57" i="1"/>
  <c r="U66" i="1"/>
  <c r="U64" i="1"/>
  <c r="AD61" i="1"/>
  <c r="U135" i="1"/>
  <c r="S88" i="1"/>
  <c r="AC88" i="1" s="1"/>
  <c r="X62" i="1"/>
  <c r="Y62" i="1" s="1"/>
  <c r="AB62" i="1" s="1"/>
  <c r="V62" i="1"/>
  <c r="U79" i="1"/>
  <c r="S108" i="1"/>
  <c r="AE108" i="1" s="1"/>
  <c r="AD153" i="1"/>
  <c r="U87" i="1"/>
  <c r="R150" i="1"/>
  <c r="V150" i="1" s="1"/>
  <c r="R154" i="1"/>
  <c r="AA154" i="1" s="1"/>
  <c r="U91" i="1"/>
  <c r="AD94" i="1"/>
  <c r="U122" i="1"/>
  <c r="AA90" i="1"/>
  <c r="X90" i="1"/>
  <c r="AE94" i="1"/>
  <c r="AD109" i="1"/>
  <c r="AH132" i="1"/>
  <c r="AK132" i="1" s="1"/>
  <c r="U128" i="1"/>
  <c r="R129" i="1"/>
  <c r="AE96" i="1"/>
  <c r="S57" i="1"/>
  <c r="AJ78" i="1"/>
  <c r="AA57" i="1"/>
  <c r="S141" i="1"/>
  <c r="AE141" i="1" s="1"/>
  <c r="V56" i="1"/>
  <c r="AH124" i="1"/>
  <c r="R77" i="1"/>
  <c r="V77" i="1" s="1"/>
  <c r="R138" i="1"/>
  <c r="V138" i="1" s="1"/>
  <c r="AA56" i="1"/>
  <c r="S127" i="1"/>
  <c r="AE127" i="1" s="1"/>
  <c r="X56" i="1"/>
  <c r="AA135" i="1"/>
  <c r="V57" i="1"/>
  <c r="X135" i="1"/>
  <c r="S135" i="1"/>
  <c r="AE135" i="1" s="1"/>
  <c r="AF135" i="1" s="1"/>
  <c r="AJ60" i="1"/>
  <c r="AH102" i="1"/>
  <c r="W57" i="1"/>
  <c r="AG57" i="1" s="1"/>
  <c r="V74" i="1"/>
  <c r="X74" i="1"/>
  <c r="U63" i="1"/>
  <c r="AH84" i="1"/>
  <c r="S139" i="1"/>
  <c r="AE139" i="1" s="1"/>
  <c r="S74" i="1"/>
  <c r="AE74" i="1" s="1"/>
  <c r="R102" i="1"/>
  <c r="AC102" i="1" s="1"/>
  <c r="W147" i="1"/>
  <c r="AG147" i="1" s="1"/>
  <c r="AH137" i="1"/>
  <c r="U60" i="1"/>
  <c r="AH59" i="1"/>
  <c r="S105" i="1"/>
  <c r="AE105" i="1" s="1"/>
  <c r="AH105" i="1"/>
  <c r="AK105" i="1" s="1"/>
  <c r="U78" i="1"/>
  <c r="U112" i="1"/>
  <c r="AD125" i="1"/>
  <c r="AE78" i="1"/>
  <c r="U146" i="1"/>
  <c r="AH68" i="1"/>
  <c r="AH79" i="1"/>
  <c r="U118" i="1"/>
  <c r="R94" i="1"/>
  <c r="V94" i="1" s="1"/>
  <c r="AH81" i="1"/>
  <c r="U80" i="1"/>
  <c r="V89" i="1"/>
  <c r="S121" i="1"/>
  <c r="AE121" i="1" s="1"/>
  <c r="U76" i="1"/>
  <c r="AJ80" i="1"/>
  <c r="U144" i="1"/>
  <c r="U116" i="1"/>
  <c r="R65" i="1"/>
  <c r="W65" i="1" s="1"/>
  <c r="AG65" i="1" s="1"/>
  <c r="S145" i="1"/>
  <c r="AE145" i="1" s="1"/>
  <c r="AF145" i="1" s="1"/>
  <c r="AH70" i="1"/>
  <c r="AH72" i="1"/>
  <c r="AH58" i="1"/>
  <c r="U142" i="1"/>
  <c r="W72" i="1"/>
  <c r="AG72" i="1" s="1"/>
  <c r="AA72" i="1"/>
  <c r="R79" i="1"/>
  <c r="V79" i="1" s="1"/>
  <c r="AH91" i="1"/>
  <c r="AH113" i="1"/>
  <c r="AK113" i="1" s="1"/>
  <c r="AA114" i="1"/>
  <c r="AJ92" i="1"/>
  <c r="X114" i="1"/>
  <c r="W90" i="1"/>
  <c r="AG90" i="1" s="1"/>
  <c r="W114" i="1"/>
  <c r="AG114" i="1" s="1"/>
  <c r="AH71" i="1"/>
  <c r="R110" i="1"/>
  <c r="AC110" i="1" s="1"/>
  <c r="S90" i="1"/>
  <c r="AE90" i="1" s="1"/>
  <c r="AH121" i="1"/>
  <c r="S101" i="1"/>
  <c r="AE101" i="1" s="1"/>
  <c r="S114" i="1"/>
  <c r="AE114" i="1" s="1"/>
  <c r="AJ85" i="1"/>
  <c r="S72" i="1"/>
  <c r="AE72" i="1" s="1"/>
  <c r="AH90" i="1"/>
  <c r="S107" i="1"/>
  <c r="AE107" i="1" s="1"/>
  <c r="R151" i="1"/>
  <c r="V151" i="1" s="1"/>
  <c r="AH83" i="1"/>
  <c r="AH74" i="1"/>
  <c r="AH100" i="1"/>
  <c r="AH97" i="1"/>
  <c r="AH67" i="1"/>
  <c r="AK126" i="1"/>
  <c r="AH108" i="1"/>
  <c r="AJ96" i="1"/>
  <c r="AH96" i="1"/>
  <c r="AH112" i="1"/>
  <c r="AH77" i="1"/>
  <c r="S69" i="1"/>
  <c r="AE69" i="1" s="1"/>
  <c r="AF69" i="1" s="1"/>
  <c r="AH101" i="1"/>
  <c r="AJ101" i="1"/>
  <c r="AH148" i="1"/>
  <c r="AH138" i="1"/>
  <c r="X145" i="1"/>
  <c r="AH127" i="1"/>
  <c r="R86" i="1"/>
  <c r="AK86" i="1" s="1"/>
  <c r="AH129" i="1"/>
  <c r="AK129" i="1" s="1"/>
  <c r="AC62" i="1"/>
  <c r="AA62" i="1"/>
  <c r="AH145" i="1"/>
  <c r="AK136" i="1"/>
  <c r="S56" i="1"/>
  <c r="AE56" i="1" s="1"/>
  <c r="AF56" i="1" s="1"/>
  <c r="AH109" i="1"/>
  <c r="AH128" i="1"/>
  <c r="AH62" i="1"/>
  <c r="AK62" i="1" s="1"/>
  <c r="AH142" i="1"/>
  <c r="AH141" i="1"/>
  <c r="AJ141" i="1"/>
  <c r="AJ69" i="1"/>
  <c r="AA74" i="1"/>
  <c r="S104" i="1"/>
  <c r="AE104" i="1" s="1"/>
  <c r="AH56" i="1"/>
  <c r="AH120" i="1"/>
  <c r="AH57" i="1"/>
  <c r="R152" i="1"/>
  <c r="AK152" i="1" s="1"/>
  <c r="AH149" i="1"/>
  <c r="V120" i="1"/>
  <c r="W120" i="1"/>
  <c r="AG120" i="1" s="1"/>
  <c r="X72" i="1"/>
  <c r="Y72" i="1" s="1"/>
  <c r="S120" i="1"/>
  <c r="AE120" i="1" s="1"/>
  <c r="V145" i="1"/>
  <c r="X127" i="1"/>
  <c r="W55" i="1"/>
  <c r="AG55" i="1" s="1"/>
  <c r="W127" i="1"/>
  <c r="AG127" i="1" s="1"/>
  <c r="W74" i="1"/>
  <c r="AG74" i="1" s="1"/>
  <c r="R111" i="1"/>
  <c r="AK111" i="1" s="1"/>
  <c r="S117" i="1"/>
  <c r="S67" i="1"/>
  <c r="AE67" i="1" s="1"/>
  <c r="V72" i="1"/>
  <c r="S137" i="1"/>
  <c r="S142" i="1"/>
  <c r="AE142" i="1" s="1"/>
  <c r="R148" i="1"/>
  <c r="S148" i="1"/>
  <c r="AE148" i="1" s="1"/>
  <c r="V128" i="1"/>
  <c r="W141" i="1"/>
  <c r="AG141" i="1" s="1"/>
  <c r="S128" i="1"/>
  <c r="AE128" i="1" s="1"/>
  <c r="AF128" i="1" s="1"/>
  <c r="Y88" i="1"/>
  <c r="AB88" i="1" s="1"/>
  <c r="AA128" i="1"/>
  <c r="X128" i="1"/>
  <c r="AA145" i="1"/>
  <c r="W80" i="1"/>
  <c r="AG80" i="1" s="1"/>
  <c r="AK150" i="1"/>
  <c r="P62" i="2"/>
  <c r="S71" i="1"/>
  <c r="AE71" i="1" s="1"/>
  <c r="R71" i="1"/>
  <c r="AD73" i="1"/>
  <c r="X78" i="1"/>
  <c r="W142" i="1"/>
  <c r="AG142" i="1" s="1"/>
  <c r="AA142" i="1"/>
  <c r="X142" i="1"/>
  <c r="V142" i="1"/>
  <c r="R76" i="1"/>
  <c r="S76" i="1"/>
  <c r="AE76" i="1" s="1"/>
  <c r="W96" i="1"/>
  <c r="AG96" i="1" s="1"/>
  <c r="AA101" i="1"/>
  <c r="V101" i="1"/>
  <c r="X101" i="1"/>
  <c r="AA121" i="1"/>
  <c r="V121" i="1"/>
  <c r="W121" i="1"/>
  <c r="AG121" i="1" s="1"/>
  <c r="X121" i="1"/>
  <c r="AE73" i="1"/>
  <c r="AF73" i="1" s="1"/>
  <c r="R58" i="1"/>
  <c r="S58" i="1"/>
  <c r="AE58" i="1" s="1"/>
  <c r="AA129" i="1"/>
  <c r="AC129" i="1"/>
  <c r="V129" i="1"/>
  <c r="W129" i="1"/>
  <c r="AG129" i="1" s="1"/>
  <c r="X129" i="1"/>
  <c r="AD140" i="1"/>
  <c r="V107" i="1"/>
  <c r="W107" i="1"/>
  <c r="AG107" i="1" s="1"/>
  <c r="X107" i="1"/>
  <c r="AA107" i="1"/>
  <c r="R149" i="1"/>
  <c r="S149" i="1"/>
  <c r="AE149" i="1" s="1"/>
  <c r="AC141" i="1"/>
  <c r="X141" i="1"/>
  <c r="AA141" i="1"/>
  <c r="R54" i="1"/>
  <c r="S54" i="1"/>
  <c r="AE54" i="1" s="1"/>
  <c r="S133" i="1"/>
  <c r="AE133" i="1" s="1"/>
  <c r="R133" i="1"/>
  <c r="R92" i="1"/>
  <c r="S92" i="1"/>
  <c r="AE92" i="1" s="1"/>
  <c r="AA73" i="1"/>
  <c r="V73" i="1"/>
  <c r="X73" i="1"/>
  <c r="AC73" i="1"/>
  <c r="W67" i="1"/>
  <c r="AG67" i="1" s="1"/>
  <c r="X67" i="1"/>
  <c r="AA67" i="1"/>
  <c r="R124" i="1"/>
  <c r="S124" i="1"/>
  <c r="AE124" i="1" s="1"/>
  <c r="S123" i="1"/>
  <c r="AE123" i="1" s="1"/>
  <c r="R123" i="1"/>
  <c r="W154" i="1"/>
  <c r="AC145" i="1"/>
  <c r="R140" i="1"/>
  <c r="S140" i="1"/>
  <c r="AE140" i="1" s="1"/>
  <c r="AE57" i="1"/>
  <c r="AF57" i="1" s="1"/>
  <c r="Y57" i="1"/>
  <c r="AK64" i="1"/>
  <c r="R153" i="1"/>
  <c r="S153" i="1"/>
  <c r="AE153" i="1" s="1"/>
  <c r="AD101" i="1"/>
  <c r="U101" i="1"/>
  <c r="AK78" i="1"/>
  <c r="W101" i="1"/>
  <c r="AG101" i="1" s="1"/>
  <c r="U96" i="1"/>
  <c r="R82" i="1"/>
  <c r="S82" i="1"/>
  <c r="AE82" i="1" s="1"/>
  <c r="W104" i="1"/>
  <c r="AG104" i="1" s="1"/>
  <c r="AE80" i="1"/>
  <c r="R125" i="1"/>
  <c r="S125" i="1"/>
  <c r="AE125" i="1" s="1"/>
  <c r="AE86" i="1"/>
  <c r="AD77" i="1"/>
  <c r="V154" i="1"/>
  <c r="R146" i="1"/>
  <c r="S146" i="1"/>
  <c r="AE146" i="1" s="1"/>
  <c r="X64" i="1"/>
  <c r="AA64" i="1"/>
  <c r="AC64" i="1"/>
  <c r="R84" i="1"/>
  <c r="S84" i="1"/>
  <c r="AE84" i="1" s="1"/>
  <c r="R75" i="1"/>
  <c r="S75" i="1"/>
  <c r="AE75" i="1" s="1"/>
  <c r="R83" i="1"/>
  <c r="S83" i="1"/>
  <c r="AE83" i="1" s="1"/>
  <c r="S85" i="1"/>
  <c r="AE85" i="1" s="1"/>
  <c r="R85" i="1"/>
  <c r="AE97" i="1"/>
  <c r="AF97" i="1" s="1"/>
  <c r="AA80" i="1"/>
  <c r="AC80" i="1"/>
  <c r="X80" i="1"/>
  <c r="AK80" i="1"/>
  <c r="AC126" i="1"/>
  <c r="V126" i="1"/>
  <c r="W126" i="1"/>
  <c r="AG126" i="1" s="1"/>
  <c r="AA126" i="1"/>
  <c r="X126" i="1"/>
  <c r="Y126" i="1" s="1"/>
  <c r="AB126" i="1" s="1"/>
  <c r="X152" i="1"/>
  <c r="R98" i="1"/>
  <c r="S98" i="1"/>
  <c r="AE98" i="1" s="1"/>
  <c r="R68" i="1"/>
  <c r="S68" i="1"/>
  <c r="AE68" i="1" s="1"/>
  <c r="R99" i="1"/>
  <c r="S99" i="1"/>
  <c r="AE99" i="1" s="1"/>
  <c r="AD115" i="1"/>
  <c r="S87" i="1"/>
  <c r="AE87" i="1" s="1"/>
  <c r="R87" i="1"/>
  <c r="X97" i="1"/>
  <c r="AA97" i="1"/>
  <c r="AC97" i="1"/>
  <c r="V97" i="1"/>
  <c r="AE77" i="1"/>
  <c r="AF132" i="1"/>
  <c r="AA150" i="1"/>
  <c r="AC150" i="1"/>
  <c r="W150" i="1"/>
  <c r="AG150" i="1" s="1"/>
  <c r="X150" i="1"/>
  <c r="Y150" i="1" s="1"/>
  <c r="AB150" i="1" s="1"/>
  <c r="U85" i="1"/>
  <c r="AD85" i="1"/>
  <c r="U95" i="1"/>
  <c r="R100" i="1"/>
  <c r="S100" i="1"/>
  <c r="AE100" i="1" s="1"/>
  <c r="AK55" i="1"/>
  <c r="AA55" i="1"/>
  <c r="AC55" i="1"/>
  <c r="U89" i="1"/>
  <c r="AK104" i="1"/>
  <c r="S93" i="1"/>
  <c r="AE93" i="1" s="1"/>
  <c r="R93" i="1"/>
  <c r="AE79" i="1"/>
  <c r="U137" i="1"/>
  <c r="V132" i="1"/>
  <c r="X132" i="1"/>
  <c r="AA132" i="1"/>
  <c r="AC132" i="1"/>
  <c r="R131" i="1"/>
  <c r="S131" i="1"/>
  <c r="AE131" i="1" s="1"/>
  <c r="S70" i="1"/>
  <c r="AE70" i="1" s="1"/>
  <c r="R70" i="1"/>
  <c r="R119" i="1"/>
  <c r="S119" i="1"/>
  <c r="AE119" i="1" s="1"/>
  <c r="AE89" i="1"/>
  <c r="AF89" i="1" s="1"/>
  <c r="U119" i="1"/>
  <c r="R134" i="1"/>
  <c r="S134" i="1"/>
  <c r="AE134" i="1" s="1"/>
  <c r="X139" i="1"/>
  <c r="AA139" i="1"/>
  <c r="V139" i="1"/>
  <c r="W139" i="1"/>
  <c r="AG139" i="1" s="1"/>
  <c r="X120" i="1"/>
  <c r="AA120" i="1"/>
  <c r="X104" i="1"/>
  <c r="Y104" i="1" s="1"/>
  <c r="AB104" i="1" s="1"/>
  <c r="AA104" i="1"/>
  <c r="AA147" i="1"/>
  <c r="AC147" i="1"/>
  <c r="X147" i="1"/>
  <c r="X138" i="1"/>
  <c r="U106" i="1"/>
  <c r="AA79" i="1"/>
  <c r="AC79" i="1"/>
  <c r="AD151" i="1"/>
  <c r="R59" i="1"/>
  <c r="S59" i="1"/>
  <c r="AE59" i="1" s="1"/>
  <c r="AE62" i="1"/>
  <c r="AF62" i="1" s="1"/>
  <c r="R91" i="1"/>
  <c r="S91" i="1"/>
  <c r="AE91" i="1" s="1"/>
  <c r="R112" i="1"/>
  <c r="S112" i="1"/>
  <c r="AE112" i="1" s="1"/>
  <c r="R109" i="1"/>
  <c r="S109" i="1"/>
  <c r="AE109" i="1" s="1"/>
  <c r="U127" i="1"/>
  <c r="AD127" i="1"/>
  <c r="AA89" i="1"/>
  <c r="X89" i="1"/>
  <c r="Y89" i="1" s="1"/>
  <c r="AB89" i="1" s="1"/>
  <c r="AC89" i="1"/>
  <c r="U134" i="1"/>
  <c r="AE117" i="1"/>
  <c r="AF117" i="1" s="1"/>
  <c r="S144" i="1"/>
  <c r="AE144" i="1" s="1"/>
  <c r="R144" i="1"/>
  <c r="AK155" i="1"/>
  <c r="R61" i="1"/>
  <c r="S61" i="1"/>
  <c r="AE61" i="1" s="1"/>
  <c r="AE88" i="1"/>
  <c r="AF88" i="1" s="1"/>
  <c r="AK88" i="1"/>
  <c r="W81" i="1"/>
  <c r="AG81" i="1" s="1"/>
  <c r="X81" i="1"/>
  <c r="Y81" i="1" s="1"/>
  <c r="AB81" i="1" s="1"/>
  <c r="AA81" i="1"/>
  <c r="AC81" i="1"/>
  <c r="V81" i="1"/>
  <c r="V117" i="1"/>
  <c r="X117" i="1"/>
  <c r="AA117" i="1"/>
  <c r="AC117" i="1"/>
  <c r="X137" i="1"/>
  <c r="AA137" i="1"/>
  <c r="V137" i="1"/>
  <c r="R66" i="1"/>
  <c r="S66" i="1"/>
  <c r="AE66" i="1" s="1"/>
  <c r="AA96" i="1"/>
  <c r="AC96" i="1"/>
  <c r="X96" i="1"/>
  <c r="AA113" i="1"/>
  <c r="AC113" i="1"/>
  <c r="V113" i="1"/>
  <c r="W113" i="1"/>
  <c r="AG113" i="1" s="1"/>
  <c r="X113" i="1"/>
  <c r="Y113" i="1" s="1"/>
  <c r="AB113" i="1" s="1"/>
  <c r="U129" i="1"/>
  <c r="AD129" i="1"/>
  <c r="AE129" i="1"/>
  <c r="R106" i="1"/>
  <c r="S106" i="1"/>
  <c r="AE106" i="1" s="1"/>
  <c r="R103" i="1"/>
  <c r="S103" i="1"/>
  <c r="AE103" i="1" s="1"/>
  <c r="AC128" i="1"/>
  <c r="R143" i="1"/>
  <c r="S143" i="1"/>
  <c r="AE143" i="1" s="1"/>
  <c r="U97" i="1"/>
  <c r="AD97" i="1"/>
  <c r="R95" i="1"/>
  <c r="S95" i="1"/>
  <c r="AE95" i="1" s="1"/>
  <c r="AA105" i="1"/>
  <c r="V105" i="1"/>
  <c r="W105" i="1"/>
  <c r="AG105" i="1" s="1"/>
  <c r="X105" i="1"/>
  <c r="R130" i="1"/>
  <c r="S130" i="1"/>
  <c r="AE130" i="1" s="1"/>
  <c r="W111" i="1"/>
  <c r="AC111" i="1"/>
  <c r="V69" i="1"/>
  <c r="X69" i="1"/>
  <c r="AA69" i="1"/>
  <c r="AC94" i="1"/>
  <c r="AA94" i="1"/>
  <c r="X155" i="1"/>
  <c r="Y155" i="1" s="1"/>
  <c r="AB155" i="1" s="1"/>
  <c r="AA155" i="1"/>
  <c r="AC155" i="1"/>
  <c r="V155" i="1"/>
  <c r="W155" i="1"/>
  <c r="AG155" i="1" s="1"/>
  <c r="U117" i="1"/>
  <c r="W64" i="1"/>
  <c r="AG64" i="1" s="1"/>
  <c r="R115" i="1"/>
  <c r="S115" i="1"/>
  <c r="AE115" i="1" s="1"/>
  <c r="U143" i="1"/>
  <c r="AD143" i="1"/>
  <c r="AC57" i="1"/>
  <c r="W137" i="1"/>
  <c r="AG137" i="1" s="1"/>
  <c r="AE151" i="1"/>
  <c r="R60" i="1"/>
  <c r="S60" i="1"/>
  <c r="AE60" i="1" s="1"/>
  <c r="R116" i="1"/>
  <c r="S116" i="1"/>
  <c r="AE116" i="1" s="1"/>
  <c r="X108" i="1"/>
  <c r="AA108" i="1"/>
  <c r="AC108" i="1"/>
  <c r="V108" i="1"/>
  <c r="W108" i="1"/>
  <c r="AG108" i="1" s="1"/>
  <c r="AK108" i="1"/>
  <c r="S118" i="1"/>
  <c r="AE118" i="1" s="1"/>
  <c r="R118" i="1"/>
  <c r="AD62" i="1"/>
  <c r="AK73" i="1"/>
  <c r="AE64" i="1"/>
  <c r="V64" i="1"/>
  <c r="R122" i="1"/>
  <c r="S122" i="1"/>
  <c r="AE122" i="1" s="1"/>
  <c r="AK147" i="1"/>
  <c r="U86" i="1"/>
  <c r="W136" i="1"/>
  <c r="AG136" i="1" s="1"/>
  <c r="AA136" i="1"/>
  <c r="AC136" i="1"/>
  <c r="V136" i="1"/>
  <c r="X136" i="1"/>
  <c r="R63" i="1"/>
  <c r="S63" i="1"/>
  <c r="AE63" i="1" s="1"/>
  <c r="X154" i="1"/>
  <c r="P52" i="1"/>
  <c r="AD52" i="1" s="1"/>
  <c r="J53" i="1" a="1"/>
  <c r="J53" i="1" s="1"/>
  <c r="AJ53" i="1" s="1"/>
  <c r="J52" i="1" a="1"/>
  <c r="J52" i="1" s="1"/>
  <c r="AJ52" i="1" s="1"/>
  <c r="T52" i="1"/>
  <c r="T53" i="1"/>
  <c r="P53" i="1"/>
  <c r="U53" i="1" s="1"/>
  <c r="Q53" i="1"/>
  <c r="Q52" i="1"/>
  <c r="I43" i="1" a="1"/>
  <c r="I43" i="1" s="1"/>
  <c r="AJ43" i="1"/>
  <c r="I45" i="1" a="1"/>
  <c r="I45" i="1" s="1"/>
  <c r="J42" i="1" a="1"/>
  <c r="J42" i="1" s="1"/>
  <c r="AH42" i="1" s="1"/>
  <c r="I41" i="1" a="1"/>
  <c r="I41" i="1" s="1"/>
  <c r="J51" i="1" a="1"/>
  <c r="J51" i="1" s="1"/>
  <c r="AJ51" i="1" s="1"/>
  <c r="J50" i="1" a="1"/>
  <c r="J50" i="1" s="1"/>
  <c r="AJ50" i="1" s="1"/>
  <c r="J49" i="1" a="1"/>
  <c r="J49" i="1" s="1"/>
  <c r="AJ49" i="1" s="1"/>
  <c r="J48" i="1" a="1"/>
  <c r="J48" i="1" s="1"/>
  <c r="AH48" i="1" s="1"/>
  <c r="J47" i="1" a="1"/>
  <c r="J47" i="1" s="1"/>
  <c r="AJ47" i="1" s="1"/>
  <c r="J46" i="1" a="1"/>
  <c r="J46" i="1" s="1"/>
  <c r="AH46" i="1" s="1"/>
  <c r="J44" i="1" a="1"/>
  <c r="J44" i="1" s="1"/>
  <c r="AH44" i="1" s="1"/>
  <c r="P50" i="1"/>
  <c r="AD50" i="1" s="1"/>
  <c r="T49" i="1"/>
  <c r="T48" i="1"/>
  <c r="P47" i="1"/>
  <c r="U47" i="1" s="1"/>
  <c r="T46" i="1"/>
  <c r="T42" i="1"/>
  <c r="T41" i="1"/>
  <c r="T51" i="1"/>
  <c r="P46" i="1"/>
  <c r="AD46" i="1" s="1"/>
  <c r="AH43" i="1"/>
  <c r="P41" i="1"/>
  <c r="U41" i="1" s="1"/>
  <c r="T50" i="1"/>
  <c r="T47" i="1"/>
  <c r="AJ41" i="1"/>
  <c r="Q46" i="1"/>
  <c r="R46" i="1" s="1"/>
  <c r="P45" i="1"/>
  <c r="U45" i="1" s="1"/>
  <c r="P44" i="1"/>
  <c r="AD44" i="1" s="1"/>
  <c r="P43" i="1"/>
  <c r="U43" i="1" s="1"/>
  <c r="Q41" i="1"/>
  <c r="R41" i="1" s="1"/>
  <c r="Q48" i="1"/>
  <c r="S48" i="1" s="1"/>
  <c r="T43" i="1"/>
  <c r="P51" i="1"/>
  <c r="AD51" i="1" s="1"/>
  <c r="P49" i="1"/>
  <c r="U49" i="1" s="1"/>
  <c r="P48" i="1"/>
  <c r="U48" i="1" s="1"/>
  <c r="Q49" i="1"/>
  <c r="R49" i="1" s="1"/>
  <c r="P42" i="1"/>
  <c r="AD42" i="1" s="1"/>
  <c r="AH41" i="1"/>
  <c r="T45" i="1"/>
  <c r="T44" i="1"/>
  <c r="AJ45" i="1"/>
  <c r="AH45" i="1"/>
  <c r="Q44" i="1"/>
  <c r="R44" i="1" s="1"/>
  <c r="Q45" i="1"/>
  <c r="S45" i="1" s="1"/>
  <c r="Q43" i="1"/>
  <c r="R43" i="1" s="1"/>
  <c r="Q42" i="1"/>
  <c r="S42" i="1" s="1"/>
  <c r="Q51" i="1"/>
  <c r="R51" i="1" s="1"/>
  <c r="Q50" i="1"/>
  <c r="R50" i="1" s="1"/>
  <c r="Q47" i="1"/>
  <c r="S47" i="1" s="1"/>
  <c r="A14" i="1"/>
  <c r="E24" i="3"/>
  <c r="E22" i="3"/>
  <c r="E29" i="3"/>
  <c r="I6" i="1" a="1"/>
  <c r="I6" i="1" s="1"/>
  <c r="L6" i="1" s="1" a="1"/>
  <c r="L6" i="1" s="1"/>
  <c r="I7" i="1" a="1"/>
  <c r="I7" i="1" s="1"/>
  <c r="L7" i="1" s="1" a="1"/>
  <c r="L7" i="1" s="1"/>
  <c r="I8" i="1" a="1"/>
  <c r="I8" i="1" s="1"/>
  <c r="L8" i="1" s="1" a="1"/>
  <c r="L8" i="1" s="1"/>
  <c r="I9" i="1" a="1"/>
  <c r="I9" i="1" s="1"/>
  <c r="L9" i="1" s="1" a="1"/>
  <c r="L9" i="1" s="1"/>
  <c r="I10" i="1" a="1"/>
  <c r="I10" i="1" s="1"/>
  <c r="L10" i="1" s="1" a="1"/>
  <c r="L10" i="1" s="1"/>
  <c r="I11" i="1" a="1"/>
  <c r="I11" i="1" s="1"/>
  <c r="L11" i="1" s="1" a="1"/>
  <c r="L11" i="1" s="1"/>
  <c r="I12" i="1" a="1"/>
  <c r="I12" i="1" s="1"/>
  <c r="L12" i="1" s="1" a="1"/>
  <c r="L12" i="1" s="1"/>
  <c r="I13" i="1" a="1"/>
  <c r="I13" i="1" s="1"/>
  <c r="L13" i="1" s="1" a="1"/>
  <c r="L13" i="1" s="1"/>
  <c r="I14" i="1" a="1"/>
  <c r="I14" i="1" s="1"/>
  <c r="L14" i="1" s="1" a="1"/>
  <c r="L14" i="1" s="1"/>
  <c r="I15" i="1" a="1"/>
  <c r="I15" i="1" s="1"/>
  <c r="I16" i="1" a="1"/>
  <c r="I16" i="1" s="1"/>
  <c r="I17" i="1" a="1"/>
  <c r="I17" i="1" s="1"/>
  <c r="I18" i="1" a="1"/>
  <c r="I18" i="1" s="1"/>
  <c r="I19" i="1" a="1"/>
  <c r="I19" i="1" s="1"/>
  <c r="I20" i="1" a="1"/>
  <c r="I20" i="1" s="1"/>
  <c r="I21" i="1" a="1"/>
  <c r="I21" i="1" s="1"/>
  <c r="I22" i="1" a="1"/>
  <c r="I22" i="1" s="1"/>
  <c r="I23" i="1" a="1"/>
  <c r="I23" i="1" s="1"/>
  <c r="I24" i="1" a="1"/>
  <c r="I24" i="1" s="1"/>
  <c r="I25" i="1" a="1"/>
  <c r="I25" i="1" s="1"/>
  <c r="I26" i="1" a="1"/>
  <c r="I26" i="1" s="1"/>
  <c r="I27" i="1" a="1"/>
  <c r="I27" i="1" s="1"/>
  <c r="I28" i="1" a="1"/>
  <c r="I28" i="1" s="1"/>
  <c r="I29" i="1" a="1"/>
  <c r="I29" i="1" s="1"/>
  <c r="I30" i="1" a="1"/>
  <c r="I30" i="1" s="1"/>
  <c r="I31" i="1" a="1"/>
  <c r="I31" i="1" s="1"/>
  <c r="I32" i="1" a="1"/>
  <c r="I32" i="1" s="1"/>
  <c r="I33" i="1" a="1"/>
  <c r="I33" i="1" s="1"/>
  <c r="I34" i="1" a="1"/>
  <c r="I34" i="1" s="1"/>
  <c r="I35" i="1" a="1"/>
  <c r="I35" i="1" s="1"/>
  <c r="I36" i="1" a="1"/>
  <c r="I36" i="1" s="1"/>
  <c r="I37" i="1" a="1"/>
  <c r="I37" i="1" s="1"/>
  <c r="I38" i="1" a="1"/>
  <c r="I38" i="1" s="1"/>
  <c r="I39" i="1" a="1"/>
  <c r="I39" i="1" s="1"/>
  <c r="I40" i="1" a="1"/>
  <c r="I40" i="1" s="1"/>
  <c r="I5" i="1" a="1"/>
  <c r="I5" i="1" s="1"/>
  <c r="L5" i="1" s="1" a="1"/>
  <c r="L5" i="1" s="1"/>
  <c r="H40" i="1" a="1"/>
  <c r="H40" i="1" s="1"/>
  <c r="Q40" i="1" s="1"/>
  <c r="H39" i="1" a="1"/>
  <c r="H39" i="1" s="1"/>
  <c r="Q39" i="1" s="1"/>
  <c r="H38" i="1" a="1"/>
  <c r="H38" i="1" s="1"/>
  <c r="Q38" i="1" s="1"/>
  <c r="H37" i="1" a="1"/>
  <c r="H37" i="1" s="1"/>
  <c r="Q37" i="1" s="1"/>
  <c r="H36" i="1" a="1"/>
  <c r="H36" i="1" s="1"/>
  <c r="Q36" i="1" s="1"/>
  <c r="H35" i="1" a="1"/>
  <c r="H35" i="1" s="1"/>
  <c r="Q35" i="1" s="1"/>
  <c r="H34" i="1" a="1"/>
  <c r="H34" i="1" s="1"/>
  <c r="Q34" i="1" s="1"/>
  <c r="H33" i="1" a="1"/>
  <c r="H33" i="1" s="1"/>
  <c r="Q33" i="1" s="1"/>
  <c r="H32" i="1" a="1"/>
  <c r="H32" i="1" s="1"/>
  <c r="Q32" i="1" s="1"/>
  <c r="H31" i="1" a="1"/>
  <c r="H31" i="1" s="1"/>
  <c r="Q31" i="1" s="1"/>
  <c r="H30" i="1" a="1"/>
  <c r="H30" i="1" s="1"/>
  <c r="Q30" i="1" s="1"/>
  <c r="H29" i="1" a="1"/>
  <c r="H29" i="1" s="1"/>
  <c r="Q29" i="1" s="1"/>
  <c r="H28" i="1" a="1"/>
  <c r="H28" i="1" s="1"/>
  <c r="Q28" i="1" s="1"/>
  <c r="H27" i="1" a="1"/>
  <c r="H27" i="1" s="1"/>
  <c r="Q27" i="1" s="1"/>
  <c r="H26" i="1" a="1"/>
  <c r="H26" i="1" s="1"/>
  <c r="Q26" i="1" s="1"/>
  <c r="H25" i="1" a="1"/>
  <c r="H25" i="1" s="1"/>
  <c r="Q25" i="1" s="1"/>
  <c r="H24" i="1" a="1"/>
  <c r="H24" i="1" s="1"/>
  <c r="Q24" i="1" s="1"/>
  <c r="H23" i="1" a="1"/>
  <c r="H23" i="1" s="1"/>
  <c r="Q23" i="1" s="1"/>
  <c r="H22" i="1" a="1"/>
  <c r="H22" i="1" s="1"/>
  <c r="Q22" i="1" s="1"/>
  <c r="H21" i="1" a="1"/>
  <c r="H21" i="1" s="1"/>
  <c r="Q21" i="1" s="1"/>
  <c r="H20" i="1" a="1"/>
  <c r="H20" i="1" s="1"/>
  <c r="Q20" i="1" s="1"/>
  <c r="H19" i="1" a="1"/>
  <c r="H19" i="1" s="1"/>
  <c r="Q19" i="1" s="1"/>
  <c r="H18" i="1" a="1"/>
  <c r="H18" i="1" s="1"/>
  <c r="Q18" i="1" s="1"/>
  <c r="H17" i="1" a="1"/>
  <c r="H17" i="1" s="1"/>
  <c r="Q17" i="1" s="1"/>
  <c r="H16" i="1" a="1"/>
  <c r="H16" i="1" s="1"/>
  <c r="Q16" i="1" s="1"/>
  <c r="J6" i="1" a="1"/>
  <c r="J6" i="1" s="1"/>
  <c r="J7" i="1" a="1"/>
  <c r="J7" i="1" s="1"/>
  <c r="J8" i="1" a="1"/>
  <c r="J8" i="1" s="1"/>
  <c r="J9" i="1" a="1"/>
  <c r="J9" i="1" s="1"/>
  <c r="J10" i="1" a="1"/>
  <c r="J10" i="1" s="1"/>
  <c r="J11" i="1" a="1"/>
  <c r="J11" i="1" s="1"/>
  <c r="J12" i="1" a="1"/>
  <c r="J12" i="1" s="1"/>
  <c r="J13" i="1" a="1"/>
  <c r="J13" i="1" s="1"/>
  <c r="J14" i="1" a="1"/>
  <c r="J14" i="1" s="1"/>
  <c r="J15" i="1" a="1"/>
  <c r="J15" i="1" s="1"/>
  <c r="J16" i="1" a="1"/>
  <c r="J16" i="1" s="1"/>
  <c r="J17" i="1" a="1"/>
  <c r="J17" i="1" s="1"/>
  <c r="J18" i="1" a="1"/>
  <c r="J18" i="1" s="1"/>
  <c r="J19" i="1" a="1"/>
  <c r="J19" i="1" s="1"/>
  <c r="J20" i="1" a="1"/>
  <c r="J20" i="1" s="1"/>
  <c r="J21" i="1" a="1"/>
  <c r="J21" i="1" s="1"/>
  <c r="J22" i="1" a="1"/>
  <c r="J22" i="1" s="1"/>
  <c r="J23" i="1" a="1"/>
  <c r="J23" i="1" s="1"/>
  <c r="J24" i="1" a="1"/>
  <c r="J24" i="1" s="1"/>
  <c r="J25" i="1" a="1"/>
  <c r="J25" i="1" s="1"/>
  <c r="J26" i="1" a="1"/>
  <c r="J26" i="1" s="1"/>
  <c r="J27" i="1" a="1"/>
  <c r="J27" i="1" s="1"/>
  <c r="J28" i="1" a="1"/>
  <c r="J28" i="1" s="1"/>
  <c r="J29" i="1" a="1"/>
  <c r="J29" i="1" s="1"/>
  <c r="J30" i="1" a="1"/>
  <c r="J30" i="1" s="1"/>
  <c r="J31" i="1" a="1"/>
  <c r="J31" i="1" s="1"/>
  <c r="J32" i="1" a="1"/>
  <c r="J32" i="1" s="1"/>
  <c r="J33" i="1" a="1"/>
  <c r="J33" i="1" s="1"/>
  <c r="J34" i="1" a="1"/>
  <c r="J34" i="1" s="1"/>
  <c r="J35" i="1" a="1"/>
  <c r="J35" i="1" s="1"/>
  <c r="J36" i="1" a="1"/>
  <c r="J36" i="1" s="1"/>
  <c r="J37" i="1" a="1"/>
  <c r="J37" i="1" s="1"/>
  <c r="J38" i="1" a="1"/>
  <c r="J38" i="1" s="1"/>
  <c r="J39" i="1" a="1"/>
  <c r="J39" i="1" s="1"/>
  <c r="J40" i="1" a="1"/>
  <c r="J40" i="1" s="1"/>
  <c r="J5" i="1" a="1"/>
  <c r="J5" i="1" s="1"/>
  <c r="AA77" i="1" l="1"/>
  <c r="W138" i="1"/>
  <c r="AG138" i="1" s="1"/>
  <c r="AC77" i="1"/>
  <c r="AC72" i="1"/>
  <c r="V78" i="1"/>
  <c r="W77" i="1"/>
  <c r="AG77" i="1" s="1"/>
  <c r="Y132" i="1"/>
  <c r="AB132" i="1" s="1"/>
  <c r="Q132" i="2" a="1"/>
  <c r="Q132" i="2" s="1"/>
  <c r="AC139" i="1"/>
  <c r="AK77" i="1"/>
  <c r="AK139" i="1"/>
  <c r="W94" i="1"/>
  <c r="AG94" i="1" s="1"/>
  <c r="AA138" i="1"/>
  <c r="AA78" i="1"/>
  <c r="X94" i="1"/>
  <c r="Y94" i="1" s="1"/>
  <c r="AB94" i="1" s="1"/>
  <c r="AC138" i="1"/>
  <c r="W78" i="1"/>
  <c r="AK94" i="1"/>
  <c r="AK81" i="1"/>
  <c r="AF72" i="1"/>
  <c r="AK57" i="1"/>
  <c r="AL57" i="1" s="1"/>
  <c r="X111" i="1"/>
  <c r="AC104" i="1"/>
  <c r="X55" i="1"/>
  <c r="AK114" i="1"/>
  <c r="AC154" i="1"/>
  <c r="X77" i="1"/>
  <c r="Y77" i="1" s="1"/>
  <c r="AB77" i="1" s="1"/>
  <c r="AK154" i="1"/>
  <c r="AC114" i="1"/>
  <c r="X79" i="1"/>
  <c r="Y127" i="1"/>
  <c r="AB127" i="1" s="1"/>
  <c r="AL81" i="1"/>
  <c r="AC127" i="1"/>
  <c r="W102" i="1"/>
  <c r="AG102" i="1" s="1"/>
  <c r="AK79" i="1"/>
  <c r="AK72" i="1"/>
  <c r="AL72" i="1" s="1"/>
  <c r="X102" i="1"/>
  <c r="AK102" i="1"/>
  <c r="Y102" i="1"/>
  <c r="AB102" i="1" s="1"/>
  <c r="AK127" i="1"/>
  <c r="AA152" i="1"/>
  <c r="AK107" i="1"/>
  <c r="Y145" i="1"/>
  <c r="AB145" i="1" s="1"/>
  <c r="W79" i="1"/>
  <c r="AG79" i="1" s="1"/>
  <c r="AC107" i="1"/>
  <c r="AK138" i="1"/>
  <c r="Y114" i="1"/>
  <c r="AB114" i="1" s="1"/>
  <c r="AC101" i="1"/>
  <c r="Y74" i="1"/>
  <c r="AB74" i="1" s="1"/>
  <c r="AF147" i="1"/>
  <c r="AC135" i="1"/>
  <c r="AK135" i="1"/>
  <c r="AL132" i="1"/>
  <c r="Y121" i="1"/>
  <c r="AB121" i="1" s="1"/>
  <c r="AK151" i="1"/>
  <c r="AA151" i="1"/>
  <c r="AL105" i="1"/>
  <c r="X151" i="1"/>
  <c r="Y135" i="1"/>
  <c r="AB135" i="1" s="1"/>
  <c r="AC121" i="1"/>
  <c r="W151" i="1"/>
  <c r="AG151" i="1" s="1"/>
  <c r="AC105" i="1"/>
  <c r="AC151" i="1"/>
  <c r="AK67" i="1"/>
  <c r="Y105" i="1"/>
  <c r="AB105" i="1" s="1"/>
  <c r="AC69" i="1"/>
  <c r="AK137" i="1"/>
  <c r="AK74" i="1"/>
  <c r="AK101" i="1"/>
  <c r="AF114" i="1"/>
  <c r="Q114" i="2" s="1" a="1"/>
  <c r="Q114" i="2" s="1"/>
  <c r="AK65" i="1"/>
  <c r="AK56" i="1"/>
  <c r="V102" i="1"/>
  <c r="AA102" i="1"/>
  <c r="AC65" i="1"/>
  <c r="AC137" i="1"/>
  <c r="AA65" i="1"/>
  <c r="AK121" i="1"/>
  <c r="X65" i="1"/>
  <c r="Y65" i="1" s="1"/>
  <c r="AB65" i="1" s="1"/>
  <c r="AF90" i="1"/>
  <c r="V65" i="1"/>
  <c r="AE137" i="1"/>
  <c r="AF137" i="1" s="1"/>
  <c r="AF65" i="1"/>
  <c r="AF121" i="1"/>
  <c r="AC74" i="1"/>
  <c r="AK97" i="1"/>
  <c r="AL97" i="1" s="1"/>
  <c r="AK90" i="1"/>
  <c r="Y120" i="1"/>
  <c r="AB120" i="1" s="1"/>
  <c r="Y117" i="1"/>
  <c r="AB117" i="1" s="1"/>
  <c r="AK110" i="1"/>
  <c r="AK100" i="1"/>
  <c r="AF77" i="1"/>
  <c r="Y67" i="1"/>
  <c r="AB67" i="1" s="1"/>
  <c r="AA110" i="1"/>
  <c r="AL89" i="1"/>
  <c r="AK63" i="1"/>
  <c r="AL56" i="1"/>
  <c r="X110" i="1"/>
  <c r="Y110" i="1" s="1"/>
  <c r="AB110" i="1" s="1"/>
  <c r="W110" i="1"/>
  <c r="AG110" i="1" s="1"/>
  <c r="AC86" i="1"/>
  <c r="AA86" i="1"/>
  <c r="V110" i="1"/>
  <c r="Q88" i="2" a="1"/>
  <c r="Q88" i="2" s="1"/>
  <c r="AK96" i="1"/>
  <c r="AK84" i="1"/>
  <c r="AL62" i="1"/>
  <c r="P88" i="2"/>
  <c r="X86" i="1"/>
  <c r="Y86" i="1" s="1"/>
  <c r="AC90" i="1"/>
  <c r="Y90" i="1"/>
  <c r="AB90" i="1" s="1"/>
  <c r="W152" i="1"/>
  <c r="AG152" i="1" s="1"/>
  <c r="AC56" i="1"/>
  <c r="Q62" i="2" a="1"/>
  <c r="Q62" i="2" s="1"/>
  <c r="AF55" i="1"/>
  <c r="V152" i="1"/>
  <c r="AK69" i="1"/>
  <c r="AL69" i="1" s="1"/>
  <c r="AK87" i="1"/>
  <c r="AC152" i="1"/>
  <c r="AK141" i="1"/>
  <c r="AK153" i="1"/>
  <c r="Y69" i="1"/>
  <c r="AB69" i="1" s="1"/>
  <c r="AF138" i="1"/>
  <c r="AC67" i="1"/>
  <c r="AC142" i="1"/>
  <c r="AF120" i="1"/>
  <c r="AF67" i="1"/>
  <c r="Y56" i="1"/>
  <c r="AB56" i="1" s="1"/>
  <c r="AL108" i="1"/>
  <c r="AL77" i="1"/>
  <c r="V86" i="1"/>
  <c r="W86" i="1"/>
  <c r="AG86" i="1" s="1"/>
  <c r="Y128" i="1"/>
  <c r="AB128" i="1" s="1"/>
  <c r="V111" i="1"/>
  <c r="AF141" i="1"/>
  <c r="AK145" i="1"/>
  <c r="AL145" i="1" s="1"/>
  <c r="AF127" i="1"/>
  <c r="AK117" i="1"/>
  <c r="AL117" i="1" s="1"/>
  <c r="AA111" i="1"/>
  <c r="AK140" i="1"/>
  <c r="AB72" i="1"/>
  <c r="Q72" i="2" s="1" a="1"/>
  <c r="Q72" i="2" s="1"/>
  <c r="P72" i="2"/>
  <c r="AL73" i="1"/>
  <c r="AL127" i="1"/>
  <c r="AL147" i="1"/>
  <c r="AK128" i="1"/>
  <c r="AK109" i="1"/>
  <c r="AC120" i="1"/>
  <c r="AL80" i="1"/>
  <c r="AL128" i="1"/>
  <c r="AK120" i="1"/>
  <c r="AF74" i="1"/>
  <c r="Q74" i="2" s="1" a="1"/>
  <c r="Q74" i="2" s="1"/>
  <c r="P74" i="2"/>
  <c r="AF129" i="1"/>
  <c r="AK58" i="1"/>
  <c r="AK142" i="1"/>
  <c r="AF80" i="1"/>
  <c r="Y151" i="1"/>
  <c r="AB151" i="1" s="1"/>
  <c r="AF136" i="1"/>
  <c r="Y101" i="1"/>
  <c r="AB101" i="1" s="1"/>
  <c r="AF126" i="1"/>
  <c r="Q126" i="2" s="1" a="1"/>
  <c r="Q126" i="2" s="1"/>
  <c r="Y129" i="1"/>
  <c r="AB129" i="1" s="1"/>
  <c r="Y78" i="1"/>
  <c r="AB78" i="1" s="1"/>
  <c r="P132" i="2"/>
  <c r="AF142" i="1"/>
  <c r="Y96" i="1"/>
  <c r="AB96" i="1" s="1"/>
  <c r="AF101" i="1"/>
  <c r="AK103" i="1"/>
  <c r="Y141" i="1"/>
  <c r="AB141" i="1" s="1"/>
  <c r="Y136" i="1"/>
  <c r="AB136" i="1" s="1"/>
  <c r="P155" i="2"/>
  <c r="P104" i="2"/>
  <c r="Y139" i="1"/>
  <c r="AB139" i="1" s="1"/>
  <c r="Y154" i="1"/>
  <c r="AB154" i="1" s="1"/>
  <c r="P114" i="2"/>
  <c r="AL88" i="1"/>
  <c r="Y79" i="1"/>
  <c r="AB79" i="1" s="1"/>
  <c r="Y97" i="1"/>
  <c r="AB97" i="1" s="1"/>
  <c r="P77" i="2"/>
  <c r="P81" i="2"/>
  <c r="Y152" i="1"/>
  <c r="AB152" i="1" s="1"/>
  <c r="AK134" i="1"/>
  <c r="Y108" i="1"/>
  <c r="AB108" i="1" s="1"/>
  <c r="AL135" i="1"/>
  <c r="V148" i="1"/>
  <c r="W148" i="1"/>
  <c r="AG148" i="1" s="1"/>
  <c r="X148" i="1"/>
  <c r="AA148" i="1"/>
  <c r="AC148" i="1"/>
  <c r="AK148" i="1"/>
  <c r="Y111" i="1"/>
  <c r="AB111" i="1" s="1"/>
  <c r="Y80" i="1"/>
  <c r="AB80" i="1" s="1"/>
  <c r="Y107" i="1"/>
  <c r="AB107" i="1" s="1"/>
  <c r="P121" i="2"/>
  <c r="Q121" i="2" a="1"/>
  <c r="Q121" i="2" s="1"/>
  <c r="P113" i="2"/>
  <c r="AL114" i="1"/>
  <c r="Y137" i="1"/>
  <c r="AB137" i="1" s="1"/>
  <c r="AF81" i="1"/>
  <c r="Q81" i="2" s="1" a="1"/>
  <c r="Q81" i="2" s="1"/>
  <c r="AF139" i="1"/>
  <c r="P150" i="2"/>
  <c r="Y147" i="1"/>
  <c r="AB147" i="1" s="1"/>
  <c r="P126" i="2"/>
  <c r="Q89" i="2" a="1"/>
  <c r="Q89" i="2" s="1"/>
  <c r="P89" i="2"/>
  <c r="Y138" i="1"/>
  <c r="AB138" i="1" s="1"/>
  <c r="Y142" i="1"/>
  <c r="AB142" i="1" s="1"/>
  <c r="AB57" i="1"/>
  <c r="Q57" i="2" s="1" a="1"/>
  <c r="Q57" i="2" s="1"/>
  <c r="P57" i="2"/>
  <c r="Y73" i="1"/>
  <c r="AB73" i="1" s="1"/>
  <c r="AK68" i="1"/>
  <c r="AK61" i="1"/>
  <c r="AL55" i="1"/>
  <c r="Y55" i="1"/>
  <c r="AB55" i="1" s="1"/>
  <c r="Y64" i="1"/>
  <c r="AB64" i="1" s="1"/>
  <c r="AA116" i="1"/>
  <c r="X116" i="1"/>
  <c r="AC116" i="1"/>
  <c r="V116" i="1"/>
  <c r="W116" i="1"/>
  <c r="AG116" i="1" s="1"/>
  <c r="AC144" i="1"/>
  <c r="W144" i="1"/>
  <c r="AG144" i="1" s="1"/>
  <c r="X144" i="1"/>
  <c r="Y144" i="1" s="1"/>
  <c r="AB144" i="1" s="1"/>
  <c r="AA144" i="1"/>
  <c r="AK144" i="1"/>
  <c r="V144" i="1"/>
  <c r="V59" i="1"/>
  <c r="W59" i="1"/>
  <c r="AG59" i="1" s="1"/>
  <c r="X59" i="1"/>
  <c r="AA59" i="1"/>
  <c r="AC59" i="1"/>
  <c r="AK59" i="1"/>
  <c r="V131" i="1"/>
  <c r="X131" i="1"/>
  <c r="Y131" i="1" s="1"/>
  <c r="AB131" i="1" s="1"/>
  <c r="AA131" i="1"/>
  <c r="AC131" i="1"/>
  <c r="W131" i="1"/>
  <c r="AG131" i="1" s="1"/>
  <c r="AF150" i="1"/>
  <c r="Q150" i="2" s="1" a="1"/>
  <c r="Q150" i="2" s="1"/>
  <c r="AC115" i="1"/>
  <c r="W115" i="1"/>
  <c r="AG115" i="1" s="1"/>
  <c r="X115" i="1"/>
  <c r="AA115" i="1"/>
  <c r="V115" i="1"/>
  <c r="AK115" i="1"/>
  <c r="AF94" i="1"/>
  <c r="X109" i="1"/>
  <c r="Y109" i="1" s="1"/>
  <c r="AB109" i="1" s="1"/>
  <c r="AA109" i="1"/>
  <c r="AC109" i="1"/>
  <c r="V109" i="1"/>
  <c r="W109" i="1"/>
  <c r="AG109" i="1" s="1"/>
  <c r="AF107" i="1"/>
  <c r="AC70" i="1"/>
  <c r="W70" i="1"/>
  <c r="AG70" i="1" s="1"/>
  <c r="X70" i="1"/>
  <c r="Y70" i="1" s="1"/>
  <c r="AB70" i="1" s="1"/>
  <c r="V70" i="1"/>
  <c r="AA70" i="1"/>
  <c r="AK70" i="1"/>
  <c r="AG111" i="1"/>
  <c r="AF111" i="1"/>
  <c r="AG154" i="1"/>
  <c r="AF154" i="1"/>
  <c r="X93" i="1"/>
  <c r="AA93" i="1"/>
  <c r="AC93" i="1"/>
  <c r="W93" i="1"/>
  <c r="AG93" i="1" s="1"/>
  <c r="V93" i="1"/>
  <c r="X106" i="1"/>
  <c r="Y106" i="1" s="1"/>
  <c r="AB106" i="1" s="1"/>
  <c r="V106" i="1"/>
  <c r="AA106" i="1"/>
  <c r="AC106" i="1"/>
  <c r="W106" i="1"/>
  <c r="AG106" i="1" s="1"/>
  <c r="AL94" i="1"/>
  <c r="AA60" i="1"/>
  <c r="AC60" i="1"/>
  <c r="AK60" i="1"/>
  <c r="W60" i="1"/>
  <c r="AG60" i="1" s="1"/>
  <c r="X60" i="1"/>
  <c r="V60" i="1"/>
  <c r="AC112" i="1"/>
  <c r="X112" i="1"/>
  <c r="Y112" i="1" s="1"/>
  <c r="AB112" i="1" s="1"/>
  <c r="AA112" i="1"/>
  <c r="V112" i="1"/>
  <c r="AK112" i="1"/>
  <c r="W112" i="1"/>
  <c r="AG112" i="1" s="1"/>
  <c r="X134" i="1"/>
  <c r="AA134" i="1"/>
  <c r="AC134" i="1"/>
  <c r="W134" i="1"/>
  <c r="AG134" i="1" s="1"/>
  <c r="V134" i="1"/>
  <c r="AC123" i="1"/>
  <c r="AK123" i="1"/>
  <c r="V123" i="1"/>
  <c r="W123" i="1"/>
  <c r="AG123" i="1" s="1"/>
  <c r="X123" i="1"/>
  <c r="AA123" i="1"/>
  <c r="V149" i="1"/>
  <c r="AA149" i="1"/>
  <c r="AC149" i="1"/>
  <c r="W149" i="1"/>
  <c r="AG149" i="1" s="1"/>
  <c r="X149" i="1"/>
  <c r="AK149" i="1"/>
  <c r="X103" i="1"/>
  <c r="Y103" i="1" s="1"/>
  <c r="AB103" i="1" s="1"/>
  <c r="AA103" i="1"/>
  <c r="AC103" i="1"/>
  <c r="W103" i="1"/>
  <c r="AG103" i="1" s="1"/>
  <c r="V103" i="1"/>
  <c r="AC83" i="1"/>
  <c r="AK83" i="1"/>
  <c r="V83" i="1"/>
  <c r="X83" i="1"/>
  <c r="AA83" i="1"/>
  <c r="W83" i="1"/>
  <c r="AG83" i="1" s="1"/>
  <c r="X122" i="1"/>
  <c r="Y122" i="1" s="1"/>
  <c r="AB122" i="1" s="1"/>
  <c r="AA122" i="1"/>
  <c r="AC122" i="1"/>
  <c r="AK122" i="1"/>
  <c r="V122" i="1"/>
  <c r="W122" i="1"/>
  <c r="AG122" i="1" s="1"/>
  <c r="X130" i="1"/>
  <c r="Y130" i="1" s="1"/>
  <c r="AB130" i="1" s="1"/>
  <c r="AC130" i="1"/>
  <c r="AA130" i="1"/>
  <c r="V130" i="1"/>
  <c r="W130" i="1"/>
  <c r="AG130" i="1" s="1"/>
  <c r="X143" i="1"/>
  <c r="Y143" i="1" s="1"/>
  <c r="AB143" i="1" s="1"/>
  <c r="AC143" i="1"/>
  <c r="AA143" i="1"/>
  <c r="W143" i="1"/>
  <c r="AG143" i="1" s="1"/>
  <c r="AK143" i="1"/>
  <c r="V143" i="1"/>
  <c r="AL126" i="1"/>
  <c r="AL129" i="1"/>
  <c r="AG78" i="1"/>
  <c r="AF78" i="1"/>
  <c r="V58" i="1"/>
  <c r="X58" i="1"/>
  <c r="Y58" i="1" s="1"/>
  <c r="AB58" i="1" s="1"/>
  <c r="AA58" i="1"/>
  <c r="AC58" i="1"/>
  <c r="W58" i="1"/>
  <c r="AG58" i="1" s="1"/>
  <c r="X63" i="1"/>
  <c r="Y63" i="1" s="1"/>
  <c r="AB63" i="1" s="1"/>
  <c r="AA63" i="1"/>
  <c r="AC63" i="1"/>
  <c r="V63" i="1"/>
  <c r="W63" i="1"/>
  <c r="AG63" i="1" s="1"/>
  <c r="AK93" i="1"/>
  <c r="AF105" i="1"/>
  <c r="X68" i="1"/>
  <c r="AA68" i="1"/>
  <c r="AC68" i="1"/>
  <c r="V68" i="1"/>
  <c r="W68" i="1"/>
  <c r="AG68" i="1" s="1"/>
  <c r="V85" i="1"/>
  <c r="AC85" i="1"/>
  <c r="X85" i="1"/>
  <c r="AA85" i="1"/>
  <c r="AK85" i="1"/>
  <c r="W85" i="1"/>
  <c r="AG85" i="1" s="1"/>
  <c r="AA92" i="1"/>
  <c r="AC92" i="1"/>
  <c r="V92" i="1"/>
  <c r="X92" i="1"/>
  <c r="W92" i="1"/>
  <c r="AG92" i="1" s="1"/>
  <c r="AK92" i="1"/>
  <c r="AK118" i="1"/>
  <c r="AA118" i="1"/>
  <c r="AC118" i="1"/>
  <c r="V118" i="1"/>
  <c r="X118" i="1"/>
  <c r="W118" i="1"/>
  <c r="AG118" i="1" s="1"/>
  <c r="AK116" i="1"/>
  <c r="AK130" i="1"/>
  <c r="AA100" i="1"/>
  <c r="X100" i="1"/>
  <c r="AC100" i="1"/>
  <c r="W100" i="1"/>
  <c r="AG100" i="1" s="1"/>
  <c r="V100" i="1"/>
  <c r="X153" i="1"/>
  <c r="AC153" i="1"/>
  <c r="AA153" i="1"/>
  <c r="V153" i="1"/>
  <c r="W153" i="1"/>
  <c r="AG153" i="1" s="1"/>
  <c r="X119" i="1"/>
  <c r="Y119" i="1" s="1"/>
  <c r="AB119" i="1" s="1"/>
  <c r="AA119" i="1"/>
  <c r="AC119" i="1"/>
  <c r="W119" i="1"/>
  <c r="AG119" i="1" s="1"/>
  <c r="V119" i="1"/>
  <c r="X87" i="1"/>
  <c r="Y87" i="1" s="1"/>
  <c r="AB87" i="1" s="1"/>
  <c r="AA87" i="1"/>
  <c r="AC87" i="1"/>
  <c r="W87" i="1"/>
  <c r="AG87" i="1" s="1"/>
  <c r="V87" i="1"/>
  <c r="AF96" i="1"/>
  <c r="AL150" i="1"/>
  <c r="W98" i="1"/>
  <c r="AG98" i="1" s="1"/>
  <c r="X98" i="1"/>
  <c r="AA98" i="1"/>
  <c r="AC98" i="1"/>
  <c r="AK98" i="1"/>
  <c r="V98" i="1"/>
  <c r="X125" i="1"/>
  <c r="AA125" i="1"/>
  <c r="AC125" i="1"/>
  <c r="AK125" i="1"/>
  <c r="V125" i="1"/>
  <c r="W125" i="1"/>
  <c r="AG125" i="1" s="1"/>
  <c r="X124" i="1"/>
  <c r="Y124" i="1" s="1"/>
  <c r="AB124" i="1" s="1"/>
  <c r="AA124" i="1"/>
  <c r="AC124" i="1"/>
  <c r="V124" i="1"/>
  <c r="W124" i="1"/>
  <c r="AG124" i="1" s="1"/>
  <c r="AK124" i="1"/>
  <c r="V133" i="1"/>
  <c r="W133" i="1"/>
  <c r="AG133" i="1" s="1"/>
  <c r="X133" i="1"/>
  <c r="Y133" i="1" s="1"/>
  <c r="AB133" i="1" s="1"/>
  <c r="AA133" i="1"/>
  <c r="AC133" i="1"/>
  <c r="AK133" i="1"/>
  <c r="AL64" i="1"/>
  <c r="X61" i="1"/>
  <c r="Y61" i="1" s="1"/>
  <c r="AB61" i="1" s="1"/>
  <c r="AA61" i="1"/>
  <c r="AC61" i="1"/>
  <c r="V61" i="1"/>
  <c r="W61" i="1"/>
  <c r="AG61" i="1" s="1"/>
  <c r="X71" i="1"/>
  <c r="AA71" i="1"/>
  <c r="W71" i="1"/>
  <c r="AG71" i="1" s="1"/>
  <c r="AC71" i="1"/>
  <c r="AK71" i="1"/>
  <c r="V71" i="1"/>
  <c r="AL137" i="1"/>
  <c r="W75" i="1"/>
  <c r="AG75" i="1" s="1"/>
  <c r="AA75" i="1"/>
  <c r="AC75" i="1"/>
  <c r="V75" i="1"/>
  <c r="X75" i="1"/>
  <c r="AK75" i="1"/>
  <c r="AC54" i="1"/>
  <c r="V54" i="1"/>
  <c r="W54" i="1"/>
  <c r="AG54" i="1" s="1"/>
  <c r="X54" i="1"/>
  <c r="Y54" i="1" s="1"/>
  <c r="AB54" i="1" s="1"/>
  <c r="AA54" i="1"/>
  <c r="AF108" i="1"/>
  <c r="AK106" i="1"/>
  <c r="AA91" i="1"/>
  <c r="AC91" i="1"/>
  <c r="V91" i="1"/>
  <c r="X91" i="1"/>
  <c r="AK91" i="1"/>
  <c r="W91" i="1"/>
  <c r="AG91" i="1" s="1"/>
  <c r="AL139" i="1"/>
  <c r="AK54" i="1"/>
  <c r="AL101" i="1"/>
  <c r="AA76" i="1"/>
  <c r="AC76" i="1"/>
  <c r="V76" i="1"/>
  <c r="W76" i="1"/>
  <c r="AG76" i="1" s="1"/>
  <c r="X76" i="1"/>
  <c r="AK76" i="1"/>
  <c r="AK119" i="1"/>
  <c r="AL104" i="1"/>
  <c r="AF155" i="1"/>
  <c r="Q155" i="2" s="1" a="1"/>
  <c r="Q155" i="2" s="1"/>
  <c r="X95" i="1"/>
  <c r="Y95" i="1" s="1"/>
  <c r="AB95" i="1" s="1"/>
  <c r="AC95" i="1"/>
  <c r="V95" i="1"/>
  <c r="W95" i="1"/>
  <c r="AG95" i="1" s="1"/>
  <c r="AA95" i="1"/>
  <c r="AK95" i="1"/>
  <c r="W66" i="1"/>
  <c r="AG66" i="1" s="1"/>
  <c r="X66" i="1"/>
  <c r="Y66" i="1" s="1"/>
  <c r="AB66" i="1" s="1"/>
  <c r="AA66" i="1"/>
  <c r="AC66" i="1"/>
  <c r="AK66" i="1"/>
  <c r="V66" i="1"/>
  <c r="AF104" i="1"/>
  <c r="Q104" i="2" s="1" a="1"/>
  <c r="Q104" i="2" s="1"/>
  <c r="AL136" i="1"/>
  <c r="AK131" i="1"/>
  <c r="AA84" i="1"/>
  <c r="X84" i="1"/>
  <c r="AC84" i="1"/>
  <c r="V84" i="1"/>
  <c r="W84" i="1"/>
  <c r="AG84" i="1" s="1"/>
  <c r="X82" i="1"/>
  <c r="AA82" i="1"/>
  <c r="AC82" i="1"/>
  <c r="AK82" i="1"/>
  <c r="V82" i="1"/>
  <c r="W82" i="1"/>
  <c r="AG82" i="1" s="1"/>
  <c r="AL155" i="1"/>
  <c r="X146" i="1"/>
  <c r="Y146" i="1" s="1"/>
  <c r="AB146" i="1" s="1"/>
  <c r="AA146" i="1"/>
  <c r="AC146" i="1"/>
  <c r="AK146" i="1"/>
  <c r="V146" i="1"/>
  <c r="W146" i="1"/>
  <c r="AG146" i="1" s="1"/>
  <c r="AL96" i="1"/>
  <c r="AF64" i="1"/>
  <c r="AF113" i="1"/>
  <c r="Q113" i="2" s="1" a="1"/>
  <c r="Q113" i="2" s="1"/>
  <c r="AC99" i="1"/>
  <c r="AK99" i="1"/>
  <c r="V99" i="1"/>
  <c r="AA99" i="1"/>
  <c r="X99" i="1"/>
  <c r="W99" i="1"/>
  <c r="AG99" i="1" s="1"/>
  <c r="X140" i="1"/>
  <c r="Y140" i="1" s="1"/>
  <c r="AB140" i="1" s="1"/>
  <c r="AA140" i="1"/>
  <c r="AC140" i="1"/>
  <c r="V140" i="1"/>
  <c r="W140" i="1"/>
  <c r="AG140" i="1" s="1"/>
  <c r="AL113" i="1"/>
  <c r="U52" i="1"/>
  <c r="AH52" i="1"/>
  <c r="AH53" i="1"/>
  <c r="AD53" i="1"/>
  <c r="R52" i="1"/>
  <c r="S52" i="1"/>
  <c r="AE52" i="1" s="1"/>
  <c r="R53" i="1"/>
  <c r="S53" i="1"/>
  <c r="AE53" i="1" s="1"/>
  <c r="AH51" i="1"/>
  <c r="AJ42" i="1"/>
  <c r="AH47" i="1"/>
  <c r="AH49" i="1"/>
  <c r="U50" i="1"/>
  <c r="AJ44" i="1"/>
  <c r="AJ46" i="1"/>
  <c r="AH50" i="1"/>
  <c r="AJ48" i="1"/>
  <c r="AE42" i="1"/>
  <c r="AE45" i="1"/>
  <c r="AD47" i="1"/>
  <c r="AD45" i="1"/>
  <c r="R47" i="1"/>
  <c r="AA47" i="1" s="1"/>
  <c r="U51" i="1"/>
  <c r="R45" i="1"/>
  <c r="AK45" i="1" s="1"/>
  <c r="AE47" i="1"/>
  <c r="U42" i="1"/>
  <c r="Q14" i="1"/>
  <c r="S14" i="1" s="1"/>
  <c r="U44" i="1"/>
  <c r="AE48" i="1"/>
  <c r="S46" i="1"/>
  <c r="AE46" i="1" s="1"/>
  <c r="AD41" i="1"/>
  <c r="R48" i="1"/>
  <c r="S49" i="1"/>
  <c r="AD48" i="1"/>
  <c r="U46" i="1"/>
  <c r="R42" i="1"/>
  <c r="S43" i="1"/>
  <c r="AE43" i="1" s="1"/>
  <c r="S36" i="1"/>
  <c r="R36" i="1"/>
  <c r="S39" i="1"/>
  <c r="R39" i="1"/>
  <c r="S38" i="1"/>
  <c r="R38" i="1"/>
  <c r="S23" i="1"/>
  <c r="R23" i="1"/>
  <c r="S24" i="1"/>
  <c r="R24" i="1"/>
  <c r="S37" i="1"/>
  <c r="R37" i="1"/>
  <c r="S22" i="1"/>
  <c r="R22" i="1"/>
  <c r="R21" i="1"/>
  <c r="S21" i="1"/>
  <c r="S27" i="1"/>
  <c r="R27" i="1"/>
  <c r="S30" i="1"/>
  <c r="R30" i="1"/>
  <c r="S31" i="1"/>
  <c r="R31" i="1"/>
  <c r="R16" i="1"/>
  <c r="S16" i="1"/>
  <c r="S18" i="1"/>
  <c r="R18" i="1"/>
  <c r="S34" i="1"/>
  <c r="R34" i="1"/>
  <c r="R32" i="1"/>
  <c r="S32" i="1"/>
  <c r="R19" i="1"/>
  <c r="S19" i="1"/>
  <c r="R35" i="1"/>
  <c r="S35" i="1"/>
  <c r="R17" i="1"/>
  <c r="S17" i="1"/>
  <c r="S50" i="1"/>
  <c r="AE50" i="1" s="1"/>
  <c r="S41" i="1"/>
  <c r="AE41" i="1" s="1"/>
  <c r="AD43" i="1"/>
  <c r="S29" i="1"/>
  <c r="R29" i="1"/>
  <c r="S25" i="1"/>
  <c r="R25" i="1"/>
  <c r="S20" i="1"/>
  <c r="R20" i="1"/>
  <c r="R33" i="1"/>
  <c r="S33" i="1"/>
  <c r="AD49" i="1"/>
  <c r="S40" i="1"/>
  <c r="R40" i="1"/>
  <c r="S28" i="1"/>
  <c r="R28" i="1"/>
  <c r="S26" i="1"/>
  <c r="R26" i="1"/>
  <c r="S44" i="1"/>
  <c r="AE44" i="1" s="1"/>
  <c r="S51" i="1"/>
  <c r="AE51" i="1" s="1"/>
  <c r="AA51" i="1"/>
  <c r="V51" i="1"/>
  <c r="W51" i="1"/>
  <c r="AG51" i="1" s="1"/>
  <c r="X51" i="1"/>
  <c r="V46" i="1"/>
  <c r="W46" i="1"/>
  <c r="AG46" i="1" s="1"/>
  <c r="X46" i="1"/>
  <c r="AA46" i="1"/>
  <c r="W41" i="1"/>
  <c r="AG41" i="1" s="1"/>
  <c r="V41" i="1"/>
  <c r="X41" i="1"/>
  <c r="AA41" i="1"/>
  <c r="AA49" i="1"/>
  <c r="X49" i="1"/>
  <c r="V49" i="1"/>
  <c r="W49" i="1"/>
  <c r="AG49" i="1" s="1"/>
  <c r="V43" i="1"/>
  <c r="W43" i="1"/>
  <c r="AG43" i="1" s="1"/>
  <c r="X43" i="1"/>
  <c r="AA43" i="1"/>
  <c r="AA50" i="1"/>
  <c r="X50" i="1"/>
  <c r="W50" i="1"/>
  <c r="AG50" i="1" s="1"/>
  <c r="V50" i="1"/>
  <c r="V44" i="1"/>
  <c r="W44" i="1"/>
  <c r="AG44" i="1" s="1"/>
  <c r="X44" i="1"/>
  <c r="AA44" i="1"/>
  <c r="P117" i="2" l="1"/>
  <c r="AL74" i="1"/>
  <c r="P127" i="2"/>
  <c r="AF79" i="1"/>
  <c r="AL138" i="1"/>
  <c r="Q128" i="2" a="1"/>
  <c r="Q128" i="2" s="1"/>
  <c r="P128" i="2"/>
  <c r="Q127" i="2" a="1"/>
  <c r="Q127" i="2" s="1"/>
  <c r="Q77" i="2" a="1"/>
  <c r="Q77" i="2" s="1"/>
  <c r="P102" i="2"/>
  <c r="AL120" i="1"/>
  <c r="AF102" i="1"/>
  <c r="Q102" i="2" s="1" a="1"/>
  <c r="Q102" i="2" s="1"/>
  <c r="AL102" i="1"/>
  <c r="AF110" i="1"/>
  <c r="Q110" i="2" s="1" a="1"/>
  <c r="Q110" i="2" s="1"/>
  <c r="AL79" i="1"/>
  <c r="P138" i="2"/>
  <c r="Q145" i="2" a="1"/>
  <c r="Q145" i="2" s="1"/>
  <c r="P145" i="2"/>
  <c r="Q154" i="2" a="1"/>
  <c r="Q154" i="2" s="1"/>
  <c r="AL121" i="1"/>
  <c r="AL90" i="1"/>
  <c r="AL107" i="1"/>
  <c r="AL152" i="1"/>
  <c r="Q135" i="2" a="1"/>
  <c r="Q135" i="2" s="1"/>
  <c r="AL151" i="1"/>
  <c r="P105" i="2"/>
  <c r="Q105" i="2" a="1"/>
  <c r="Q105" i="2" s="1"/>
  <c r="AL110" i="1"/>
  <c r="P135" i="2"/>
  <c r="AL67" i="1"/>
  <c r="Q120" i="2" a="1"/>
  <c r="Q120" i="2" s="1"/>
  <c r="P120" i="2"/>
  <c r="AL142" i="1"/>
  <c r="AL65" i="1"/>
  <c r="P107" i="2"/>
  <c r="Q117" i="2" a="1"/>
  <c r="Q117" i="2" s="1"/>
  <c r="Q56" i="2" a="1"/>
  <c r="Q56" i="2" s="1"/>
  <c r="AL141" i="1"/>
  <c r="AF151" i="1"/>
  <c r="Q151" i="2" s="1" a="1"/>
  <c r="Q151" i="2" s="1"/>
  <c r="P67" i="2"/>
  <c r="Q67" i="2" a="1"/>
  <c r="Q67" i="2" s="1"/>
  <c r="Q97" i="2" a="1"/>
  <c r="Q97" i="2" s="1"/>
  <c r="Q107" i="2" a="1"/>
  <c r="Q107" i="2" s="1"/>
  <c r="AB86" i="1"/>
  <c r="P86" i="2"/>
  <c r="AF100" i="1"/>
  <c r="AF92" i="1"/>
  <c r="P110" i="2"/>
  <c r="AF106" i="1"/>
  <c r="P90" i="2"/>
  <c r="AF144" i="1"/>
  <c r="Q144" i="2" s="1" a="1"/>
  <c r="Q144" i="2" s="1"/>
  <c r="Q90" i="2" a="1"/>
  <c r="Q90" i="2" s="1"/>
  <c r="P129" i="2"/>
  <c r="AF98" i="1"/>
  <c r="AF152" i="1"/>
  <c r="Q152" i="2" s="1" a="1"/>
  <c r="Q152" i="2" s="1"/>
  <c r="Q69" i="2" a="1"/>
  <c r="Q69" i="2" s="1"/>
  <c r="Q80" i="2" a="1"/>
  <c r="Q80" i="2" s="1"/>
  <c r="Q96" i="2" a="1"/>
  <c r="Q96" i="2" s="1"/>
  <c r="AF133" i="1"/>
  <c r="Q133" i="2" s="1" a="1"/>
  <c r="Q133" i="2" s="1"/>
  <c r="P69" i="2"/>
  <c r="AL86" i="1"/>
  <c r="AF75" i="1"/>
  <c r="AF86" i="1"/>
  <c r="Q86" i="2" s="1" a="1"/>
  <c r="Q86" i="2" s="1"/>
  <c r="P56" i="2"/>
  <c r="P151" i="2"/>
  <c r="AF54" i="1"/>
  <c r="Q54" i="2" s="1" a="1"/>
  <c r="Q54" i="2" s="1"/>
  <c r="Q101" i="2" a="1"/>
  <c r="Q101" i="2" s="1"/>
  <c r="Q79" i="2" a="1"/>
  <c r="Q79" i="2" s="1"/>
  <c r="Q136" i="2" a="1"/>
  <c r="Q136" i="2" s="1"/>
  <c r="P136" i="2"/>
  <c r="P78" i="2"/>
  <c r="Q65" i="2" a="1"/>
  <c r="Q65" i="2" s="1"/>
  <c r="AF103" i="1"/>
  <c r="Q103" i="2" s="1" a="1"/>
  <c r="Q103" i="2" s="1"/>
  <c r="AF130" i="1"/>
  <c r="Q138" i="2" a="1"/>
  <c r="Q138" i="2" s="1"/>
  <c r="P141" i="2"/>
  <c r="Q147" i="2" a="1"/>
  <c r="Q147" i="2" s="1"/>
  <c r="AF123" i="1"/>
  <c r="Q55" i="2" a="1"/>
  <c r="Q55" i="2" s="1"/>
  <c r="P55" i="2"/>
  <c r="P152" i="2"/>
  <c r="P101" i="2"/>
  <c r="AF140" i="1"/>
  <c r="Q140" i="2" s="1" a="1"/>
  <c r="Q140" i="2" s="1"/>
  <c r="Y91" i="1"/>
  <c r="AB91" i="1" s="1"/>
  <c r="P119" i="2"/>
  <c r="AF109" i="1"/>
  <c r="Q109" i="2" s="1" a="1"/>
  <c r="Q109" i="2" s="1"/>
  <c r="P79" i="2"/>
  <c r="AF119" i="1"/>
  <c r="Q119" i="2" s="1" a="1"/>
  <c r="Q119" i="2" s="1"/>
  <c r="Y118" i="1"/>
  <c r="AB118" i="1" s="1"/>
  <c r="P103" i="2"/>
  <c r="P147" i="2"/>
  <c r="Y93" i="1"/>
  <c r="AB93" i="1" s="1"/>
  <c r="Y148" i="1"/>
  <c r="AB148" i="1" s="1"/>
  <c r="AF148" i="1"/>
  <c r="Y115" i="1"/>
  <c r="AB115" i="1" s="1"/>
  <c r="Y85" i="1"/>
  <c r="AB85" i="1" s="1"/>
  <c r="AF149" i="1"/>
  <c r="Q149" i="2" s="1" a="1"/>
  <c r="Q149" i="2" s="1"/>
  <c r="AL148" i="1"/>
  <c r="Q94" i="2" a="1"/>
  <c r="Q94" i="2" s="1"/>
  <c r="AF95" i="1"/>
  <c r="Q95" i="2" s="1" a="1"/>
  <c r="Q95" i="2" s="1"/>
  <c r="AF87" i="1"/>
  <c r="Q87" i="2" s="1" a="1"/>
  <c r="Q87" i="2" s="1"/>
  <c r="Y153" i="1"/>
  <c r="AB153" i="1" s="1"/>
  <c r="Y149" i="1"/>
  <c r="AB149" i="1" s="1"/>
  <c r="P144" i="2"/>
  <c r="P94" i="2"/>
  <c r="Y82" i="1"/>
  <c r="AB82" i="1" s="1"/>
  <c r="AF125" i="1"/>
  <c r="P122" i="2"/>
  <c r="Y134" i="1"/>
  <c r="AB134" i="1" s="1"/>
  <c r="P137" i="2"/>
  <c r="Q142" i="2" a="1"/>
  <c r="Q142" i="2" s="1"/>
  <c r="Q137" i="2" a="1"/>
  <c r="Q137" i="2" s="1"/>
  <c r="P140" i="2"/>
  <c r="Y76" i="1"/>
  <c r="AB76" i="1" s="1"/>
  <c r="P133" i="2"/>
  <c r="Y125" i="1"/>
  <c r="AB125" i="1" s="1"/>
  <c r="P143" i="2"/>
  <c r="P131" i="2"/>
  <c r="P142" i="2"/>
  <c r="Y83" i="1"/>
  <c r="AB83" i="1" s="1"/>
  <c r="P109" i="2"/>
  <c r="P96" i="2"/>
  <c r="Y84" i="1"/>
  <c r="AB84" i="1" s="1"/>
  <c r="Y92" i="1"/>
  <c r="AB92" i="1" s="1"/>
  <c r="P124" i="2"/>
  <c r="Y99" i="1"/>
  <c r="AB99" i="1" s="1"/>
  <c r="P146" i="2"/>
  <c r="Y100" i="1"/>
  <c r="AB100" i="1" s="1"/>
  <c r="Y116" i="1"/>
  <c r="AB116" i="1" s="1"/>
  <c r="P80" i="2"/>
  <c r="P154" i="2"/>
  <c r="Q141" i="2" a="1"/>
  <c r="Q141" i="2" s="1"/>
  <c r="Q78" i="2" a="1"/>
  <c r="Q78" i="2" s="1"/>
  <c r="P87" i="2"/>
  <c r="AF84" i="1"/>
  <c r="Y98" i="1"/>
  <c r="AB98" i="1" s="1"/>
  <c r="Y123" i="1"/>
  <c r="AB123" i="1" s="1"/>
  <c r="AF122" i="1"/>
  <c r="Q122" i="2" s="1" a="1"/>
  <c r="Q122" i="2" s="1"/>
  <c r="AF99" i="1"/>
  <c r="P95" i="2"/>
  <c r="P112" i="2"/>
  <c r="P106" i="2"/>
  <c r="Q106" i="2" a="1"/>
  <c r="Q106" i="2" s="1"/>
  <c r="Q111" i="2" a="1"/>
  <c r="Q111" i="2" s="1"/>
  <c r="Q108" i="2" a="1"/>
  <c r="Q108" i="2" s="1"/>
  <c r="P97" i="2"/>
  <c r="Q139" i="2" a="1"/>
  <c r="Q139" i="2" s="1"/>
  <c r="AF153" i="1"/>
  <c r="Q130" i="2" a="1"/>
  <c r="Q130" i="2" s="1"/>
  <c r="P130" i="2"/>
  <c r="P111" i="2"/>
  <c r="P108" i="2"/>
  <c r="P139" i="2"/>
  <c r="Q129" i="2" a="1"/>
  <c r="Q129" i="2" s="1"/>
  <c r="Y71" i="1"/>
  <c r="AB71" i="1" s="1"/>
  <c r="Y68" i="1"/>
  <c r="AB68" i="1" s="1"/>
  <c r="P64" i="2"/>
  <c r="Y75" i="1"/>
  <c r="AB75" i="1" s="1"/>
  <c r="Y59" i="1"/>
  <c r="AB59" i="1" s="1"/>
  <c r="P70" i="2"/>
  <c r="Q73" i="2" a="1"/>
  <c r="Q73" i="2" s="1"/>
  <c r="P61" i="2"/>
  <c r="AF59" i="1"/>
  <c r="P66" i="2"/>
  <c r="Y60" i="1"/>
  <c r="AB60" i="1" s="1"/>
  <c r="P73" i="2"/>
  <c r="P63" i="2"/>
  <c r="AF61" i="1"/>
  <c r="Q61" i="2" s="1" a="1"/>
  <c r="Q61" i="2" s="1"/>
  <c r="P54" i="2"/>
  <c r="P58" i="2"/>
  <c r="Q64" i="2" a="1"/>
  <c r="Q64" i="2" s="1"/>
  <c r="P65" i="2"/>
  <c r="AF76" i="1"/>
  <c r="AL112" i="1"/>
  <c r="AL68" i="1"/>
  <c r="AF63" i="1"/>
  <c r="Q63" i="2" s="1" a="1"/>
  <c r="Q63" i="2" s="1"/>
  <c r="AL106" i="1"/>
  <c r="AL154" i="1"/>
  <c r="AF115" i="1"/>
  <c r="AL144" i="1"/>
  <c r="AL99" i="1"/>
  <c r="AL84" i="1"/>
  <c r="AL66" i="1"/>
  <c r="AL76" i="1"/>
  <c r="T76" i="2" s="1"/>
  <c r="AF124" i="1"/>
  <c r="Q124" i="2" s="1" a="1"/>
  <c r="Q124" i="2" s="1"/>
  <c r="AL92" i="1"/>
  <c r="AF131" i="1"/>
  <c r="Q131" i="2" s="1" a="1"/>
  <c r="Q131" i="2" s="1"/>
  <c r="AF68" i="1"/>
  <c r="AF134" i="1"/>
  <c r="AL116" i="1"/>
  <c r="AL153" i="1"/>
  <c r="AF71" i="1"/>
  <c r="AL103" i="1"/>
  <c r="AF112" i="1"/>
  <c r="Q112" i="2" s="1" a="1"/>
  <c r="Q112" i="2" s="1"/>
  <c r="AL70" i="1"/>
  <c r="AF118" i="1"/>
  <c r="Q118" i="2" s="1" a="1"/>
  <c r="Q118" i="2" s="1"/>
  <c r="AL122" i="1"/>
  <c r="AL123" i="1"/>
  <c r="AL125" i="1"/>
  <c r="AL95" i="1"/>
  <c r="AF66" i="1"/>
  <c r="Q66" i="2" s="1" a="1"/>
  <c r="Q66" i="2" s="1"/>
  <c r="AL75" i="1"/>
  <c r="AL58" i="1"/>
  <c r="AL111" i="1"/>
  <c r="AL109" i="1"/>
  <c r="AF93" i="1"/>
  <c r="AL133" i="1"/>
  <c r="AF60" i="1"/>
  <c r="AF70" i="1"/>
  <c r="Q70" i="2" s="1" a="1"/>
  <c r="Q70" i="2" s="1"/>
  <c r="AF91" i="1"/>
  <c r="AL61" i="1"/>
  <c r="AL87" i="1"/>
  <c r="AF143" i="1"/>
  <c r="Q143" i="2" s="1" a="1"/>
  <c r="Q143" i="2" s="1"/>
  <c r="AF116" i="1"/>
  <c r="AF83" i="1"/>
  <c r="AL59" i="1"/>
  <c r="AF82" i="1"/>
  <c r="AF85" i="1"/>
  <c r="AL63" i="1"/>
  <c r="AL54" i="1"/>
  <c r="AL149" i="1"/>
  <c r="AL130" i="1"/>
  <c r="AL93" i="1"/>
  <c r="AL85" i="1"/>
  <c r="AL83" i="1"/>
  <c r="AL91" i="1"/>
  <c r="AF58" i="1"/>
  <c r="Q58" i="2" s="1" a="1"/>
  <c r="Q58" i="2" s="1"/>
  <c r="AL119" i="1"/>
  <c r="AL78" i="1"/>
  <c r="AL115" i="1"/>
  <c r="AL118" i="1"/>
  <c r="AL124" i="1"/>
  <c r="AL134" i="1"/>
  <c r="AL140" i="1"/>
  <c r="AL82" i="1"/>
  <c r="AL60" i="1"/>
  <c r="AL131" i="1"/>
  <c r="AL146" i="1"/>
  <c r="AL71" i="1"/>
  <c r="AL98" i="1"/>
  <c r="AL100" i="1"/>
  <c r="AF146" i="1"/>
  <c r="Q146" i="2" s="1" a="1"/>
  <c r="Q146" i="2" s="1"/>
  <c r="AL143" i="1"/>
  <c r="X53" i="1"/>
  <c r="AA53" i="1"/>
  <c r="AC53" i="1"/>
  <c r="AK53" i="1"/>
  <c r="W53" i="1"/>
  <c r="AG53" i="1" s="1"/>
  <c r="V53" i="1"/>
  <c r="AC52" i="1"/>
  <c r="X52" i="1"/>
  <c r="Y52" i="1" s="1"/>
  <c r="AB52" i="1" s="1"/>
  <c r="AA52" i="1"/>
  <c r="AK52" i="1"/>
  <c r="V52" i="1"/>
  <c r="W52" i="1"/>
  <c r="AG52" i="1" s="1"/>
  <c r="AK42" i="1"/>
  <c r="AK49" i="1"/>
  <c r="AC47" i="1"/>
  <c r="W47" i="1"/>
  <c r="AG47" i="1" s="1"/>
  <c r="X47" i="1"/>
  <c r="V47" i="1"/>
  <c r="AK47" i="1"/>
  <c r="AC45" i="1"/>
  <c r="X45" i="1"/>
  <c r="AA45" i="1"/>
  <c r="V45" i="1"/>
  <c r="W45" i="1"/>
  <c r="AG45" i="1" s="1"/>
  <c r="AL45" i="1" s="1"/>
  <c r="AC42" i="1"/>
  <c r="X42" i="1"/>
  <c r="V42" i="1"/>
  <c r="AK48" i="1"/>
  <c r="AA42" i="1"/>
  <c r="Y50" i="1"/>
  <c r="P50" i="2" s="1"/>
  <c r="AE49" i="1"/>
  <c r="AF49" i="1" s="1"/>
  <c r="V48" i="1"/>
  <c r="Y46" i="1"/>
  <c r="P46" i="2" s="1"/>
  <c r="AC46" i="1"/>
  <c r="R14" i="1"/>
  <c r="X14" i="1" s="1"/>
  <c r="Y49" i="1"/>
  <c r="P49" i="2" s="1"/>
  <c r="AC49" i="1"/>
  <c r="AK43" i="1"/>
  <c r="W42" i="1"/>
  <c r="AG42" i="1" s="1"/>
  <c r="W48" i="1"/>
  <c r="AG48" i="1" s="1"/>
  <c r="AC51" i="1"/>
  <c r="AC48" i="1"/>
  <c r="AC41" i="1"/>
  <c r="AK51" i="1"/>
  <c r="Y41" i="1"/>
  <c r="P41" i="2" s="1"/>
  <c r="AC43" i="1"/>
  <c r="X48" i="1"/>
  <c r="Y43" i="1"/>
  <c r="P43" i="2" s="1"/>
  <c r="AA48" i="1"/>
  <c r="AK46" i="1"/>
  <c r="AK50" i="1"/>
  <c r="X25" i="1"/>
  <c r="V25" i="1"/>
  <c r="X32" i="1"/>
  <c r="V32" i="1"/>
  <c r="X34" i="1"/>
  <c r="V34" i="1"/>
  <c r="X22" i="1"/>
  <c r="V22" i="1"/>
  <c r="AK44" i="1"/>
  <c r="V37" i="1"/>
  <c r="X37" i="1"/>
  <c r="X26" i="1"/>
  <c r="V26" i="1"/>
  <c r="X18" i="1"/>
  <c r="V18" i="1"/>
  <c r="X29" i="1"/>
  <c r="V29" i="1"/>
  <c r="AK41" i="1"/>
  <c r="X28" i="1"/>
  <c r="V28" i="1"/>
  <c r="V33" i="1"/>
  <c r="X33" i="1"/>
  <c r="X24" i="1"/>
  <c r="V24" i="1"/>
  <c r="V21" i="1"/>
  <c r="X21" i="1"/>
  <c r="X20" i="1"/>
  <c r="V20" i="1"/>
  <c r="X16" i="1"/>
  <c r="V16" i="1"/>
  <c r="X31" i="1"/>
  <c r="V31" i="1"/>
  <c r="X23" i="1"/>
  <c r="V23" i="1"/>
  <c r="X38" i="1"/>
  <c r="V38" i="1"/>
  <c r="AC50" i="1"/>
  <c r="X17" i="1"/>
  <c r="V17" i="1"/>
  <c r="X30" i="1"/>
  <c r="V30" i="1"/>
  <c r="X40" i="1"/>
  <c r="V40" i="1"/>
  <c r="X39" i="1"/>
  <c r="V39" i="1"/>
  <c r="X35" i="1"/>
  <c r="V35" i="1"/>
  <c r="X27" i="1"/>
  <c r="V27" i="1"/>
  <c r="X36" i="1"/>
  <c r="V36" i="1"/>
  <c r="X19" i="1"/>
  <c r="V19" i="1"/>
  <c r="AC44" i="1"/>
  <c r="Y51" i="1"/>
  <c r="P51" i="2" s="1"/>
  <c r="Y44" i="1"/>
  <c r="P44" i="2" s="1"/>
  <c r="AF50" i="1"/>
  <c r="AF51" i="1"/>
  <c r="AF43" i="1"/>
  <c r="AF41" i="1"/>
  <c r="AF44" i="1"/>
  <c r="AF46" i="1"/>
  <c r="R5" i="2"/>
  <c r="F14" i="1"/>
  <c r="AH14" i="1" s="1"/>
  <c r="G14" i="1"/>
  <c r="M14" i="1"/>
  <c r="N14" i="1"/>
  <c r="P14" i="1" s="1"/>
  <c r="U14" i="1" s="1"/>
  <c r="F15" i="1"/>
  <c r="G15" i="1"/>
  <c r="M15" i="1"/>
  <c r="N15" i="1"/>
  <c r="P15" i="1" s="1"/>
  <c r="U15" i="1" s="1"/>
  <c r="F16" i="1"/>
  <c r="AH16" i="1" s="1"/>
  <c r="G16" i="1"/>
  <c r="AJ16" i="1" s="1"/>
  <c r="M16" i="1"/>
  <c r="N16" i="1"/>
  <c r="P16" i="1" s="1"/>
  <c r="F17" i="1"/>
  <c r="AH17" i="1" s="1"/>
  <c r="G17" i="1"/>
  <c r="AJ17" i="1" s="1"/>
  <c r="M17" i="1"/>
  <c r="N17" i="1"/>
  <c r="P17" i="1" s="1"/>
  <c r="AE17" i="1" s="1"/>
  <c r="F18" i="1"/>
  <c r="AH18" i="1" s="1"/>
  <c r="G18" i="1"/>
  <c r="AJ18" i="1" s="1"/>
  <c r="M18" i="1"/>
  <c r="N18" i="1"/>
  <c r="P18" i="1" s="1"/>
  <c r="F19" i="1"/>
  <c r="AH19" i="1" s="1"/>
  <c r="G19" i="1"/>
  <c r="AJ19" i="1" s="1"/>
  <c r="M19" i="1"/>
  <c r="W19" i="1" s="1"/>
  <c r="AG19" i="1" s="1"/>
  <c r="N19" i="1"/>
  <c r="P19" i="1" s="1"/>
  <c r="F20" i="1"/>
  <c r="AH20" i="1" s="1"/>
  <c r="G20" i="1"/>
  <c r="AJ20" i="1" s="1"/>
  <c r="M20" i="1"/>
  <c r="N20" i="1"/>
  <c r="P20" i="1" s="1"/>
  <c r="AE20" i="1" s="1"/>
  <c r="F21" i="1"/>
  <c r="AH21" i="1" s="1"/>
  <c r="G21" i="1"/>
  <c r="AJ21" i="1" s="1"/>
  <c r="M21" i="1"/>
  <c r="N21" i="1"/>
  <c r="P21" i="1" s="1"/>
  <c r="AE21" i="1" s="1"/>
  <c r="F22" i="1"/>
  <c r="AH22" i="1" s="1"/>
  <c r="G22" i="1"/>
  <c r="AJ22" i="1" s="1"/>
  <c r="M22" i="1"/>
  <c r="N22" i="1"/>
  <c r="P22" i="1" s="1"/>
  <c r="AE22" i="1" s="1"/>
  <c r="F23" i="1"/>
  <c r="AH23" i="1" s="1"/>
  <c r="G23" i="1"/>
  <c r="AJ23" i="1" s="1"/>
  <c r="M23" i="1"/>
  <c r="N23" i="1"/>
  <c r="P23" i="1" s="1"/>
  <c r="F24" i="1"/>
  <c r="AH24" i="1" s="1"/>
  <c r="G24" i="1"/>
  <c r="AJ24" i="1" s="1"/>
  <c r="M24" i="1"/>
  <c r="W24" i="1" s="1"/>
  <c r="AG24" i="1" s="1"/>
  <c r="N24" i="1"/>
  <c r="P24" i="1" s="1"/>
  <c r="F25" i="1"/>
  <c r="AH25" i="1" s="1"/>
  <c r="G25" i="1"/>
  <c r="AJ25" i="1" s="1"/>
  <c r="M25" i="1"/>
  <c r="N25" i="1"/>
  <c r="P25" i="1" s="1"/>
  <c r="AE25" i="1" s="1"/>
  <c r="F26" i="1"/>
  <c r="AH26" i="1" s="1"/>
  <c r="G26" i="1"/>
  <c r="AJ26" i="1" s="1"/>
  <c r="M26" i="1"/>
  <c r="N26" i="1"/>
  <c r="P26" i="1" s="1"/>
  <c r="F27" i="1"/>
  <c r="AH27" i="1" s="1"/>
  <c r="G27" i="1"/>
  <c r="AJ27" i="1" s="1"/>
  <c r="M27" i="1"/>
  <c r="N27" i="1"/>
  <c r="P27" i="1" s="1"/>
  <c r="F28" i="1"/>
  <c r="AH28" i="1" s="1"/>
  <c r="G28" i="1"/>
  <c r="AJ28" i="1" s="1"/>
  <c r="M28" i="1"/>
  <c r="W28" i="1" s="1"/>
  <c r="AG28" i="1" s="1"/>
  <c r="N28" i="1"/>
  <c r="P28" i="1" s="1"/>
  <c r="AE28" i="1" s="1"/>
  <c r="F29" i="1"/>
  <c r="AH29" i="1" s="1"/>
  <c r="G29" i="1"/>
  <c r="AJ29" i="1" s="1"/>
  <c r="M29" i="1"/>
  <c r="N29" i="1"/>
  <c r="P29" i="1" s="1"/>
  <c r="F30" i="1"/>
  <c r="AH30" i="1" s="1"/>
  <c r="G30" i="1"/>
  <c r="AJ30" i="1" s="1"/>
  <c r="M30" i="1"/>
  <c r="N30" i="1"/>
  <c r="P30" i="1" s="1"/>
  <c r="AE30" i="1" s="1"/>
  <c r="F31" i="1"/>
  <c r="AH31" i="1" s="1"/>
  <c r="G31" i="1"/>
  <c r="AJ31" i="1" s="1"/>
  <c r="M31" i="1"/>
  <c r="N31" i="1"/>
  <c r="P31" i="1" s="1"/>
  <c r="F32" i="1"/>
  <c r="AH32" i="1" s="1"/>
  <c r="G32" i="1"/>
  <c r="AJ32" i="1" s="1"/>
  <c r="M32" i="1"/>
  <c r="N32" i="1"/>
  <c r="P32" i="1" s="1"/>
  <c r="F33" i="1"/>
  <c r="AH33" i="1" s="1"/>
  <c r="G33" i="1"/>
  <c r="AJ33" i="1" s="1"/>
  <c r="M33" i="1"/>
  <c r="N33" i="1"/>
  <c r="P33" i="1" s="1"/>
  <c r="AE33" i="1" s="1"/>
  <c r="F34" i="1"/>
  <c r="AH34" i="1" s="1"/>
  <c r="G34" i="1"/>
  <c r="AJ34" i="1" s="1"/>
  <c r="M34" i="1"/>
  <c r="N34" i="1"/>
  <c r="P34" i="1" s="1"/>
  <c r="AE34" i="1" s="1"/>
  <c r="F35" i="1"/>
  <c r="AH35" i="1" s="1"/>
  <c r="G35" i="1"/>
  <c r="AJ35" i="1" s="1"/>
  <c r="M35" i="1"/>
  <c r="N35" i="1"/>
  <c r="P35" i="1" s="1"/>
  <c r="F36" i="1"/>
  <c r="AH36" i="1" s="1"/>
  <c r="G36" i="1"/>
  <c r="AJ36" i="1" s="1"/>
  <c r="M36" i="1"/>
  <c r="N36" i="1"/>
  <c r="P36" i="1" s="1"/>
  <c r="F37" i="1"/>
  <c r="AH37" i="1" s="1"/>
  <c r="G37" i="1"/>
  <c r="AJ37" i="1" s="1"/>
  <c r="M37" i="1"/>
  <c r="N37" i="1"/>
  <c r="P37" i="1" s="1"/>
  <c r="AE37" i="1" s="1"/>
  <c r="F38" i="1"/>
  <c r="AH38" i="1" s="1"/>
  <c r="G38" i="1"/>
  <c r="AJ38" i="1" s="1"/>
  <c r="M38" i="1"/>
  <c r="N38" i="1"/>
  <c r="P38" i="1" s="1"/>
  <c r="AE38" i="1" s="1"/>
  <c r="F39" i="1"/>
  <c r="AH39" i="1" s="1"/>
  <c r="G39" i="1"/>
  <c r="AJ39" i="1" s="1"/>
  <c r="M39" i="1"/>
  <c r="N39" i="1"/>
  <c r="P39" i="1" s="1"/>
  <c r="F40" i="1"/>
  <c r="AH40" i="1" s="1"/>
  <c r="G40" i="1"/>
  <c r="AJ40" i="1" s="1"/>
  <c r="M40" i="1"/>
  <c r="W40" i="1" s="1"/>
  <c r="AG40" i="1" s="1"/>
  <c r="N40" i="1"/>
  <c r="P40" i="1" s="1"/>
  <c r="N5" i="1"/>
  <c r="P5" i="1" s="1"/>
  <c r="U5" i="1" s="1"/>
  <c r="Q92" i="2" l="1" a="1"/>
  <c r="Q92" i="2" s="1"/>
  <c r="Q93" i="2" a="1"/>
  <c r="Q93" i="2" s="1"/>
  <c r="P99" i="2"/>
  <c r="Q153" i="2" a="1"/>
  <c r="Q153" i="2" s="1"/>
  <c r="P118" i="2"/>
  <c r="Q99" i="2" a="1"/>
  <c r="Q99" i="2" s="1"/>
  <c r="P83" i="2"/>
  <c r="P91" i="2"/>
  <c r="Q115" i="2" a="1"/>
  <c r="Q115" i="2" s="1"/>
  <c r="Q59" i="2" a="1"/>
  <c r="Q59" i="2" s="1"/>
  <c r="Q91" i="2" a="1"/>
  <c r="Q91" i="2" s="1"/>
  <c r="Q71" i="2" a="1"/>
  <c r="Q71" i="2" s="1"/>
  <c r="Q134" i="2" a="1"/>
  <c r="Q134" i="2" s="1"/>
  <c r="Q75" i="2" a="1"/>
  <c r="Q75" i="2" s="1"/>
  <c r="Q125" i="2" a="1"/>
  <c r="Q125" i="2" s="1"/>
  <c r="P75" i="2"/>
  <c r="Q82" i="2" a="1"/>
  <c r="Q82" i="2" s="1"/>
  <c r="P71" i="2"/>
  <c r="Q85" i="2" a="1"/>
  <c r="Q85" i="2" s="1"/>
  <c r="Q68" i="2" a="1"/>
  <c r="Q68" i="2" s="1"/>
  <c r="P68" i="2"/>
  <c r="Q100" i="2" a="1"/>
  <c r="Q100" i="2" s="1"/>
  <c r="P82" i="2"/>
  <c r="P100" i="2"/>
  <c r="P125" i="2"/>
  <c r="P115" i="2"/>
  <c r="Q148" i="2" a="1"/>
  <c r="Q148" i="2" s="1"/>
  <c r="P149" i="2"/>
  <c r="P93" i="2"/>
  <c r="Q123" i="2" a="1"/>
  <c r="Q123" i="2" s="1"/>
  <c r="P85" i="2"/>
  <c r="P123" i="2"/>
  <c r="Q83" i="2" a="1"/>
  <c r="Q83" i="2" s="1"/>
  <c r="P148" i="2"/>
  <c r="Q98" i="2" a="1"/>
  <c r="Q98" i="2" s="1"/>
  <c r="P98" i="2"/>
  <c r="P134" i="2"/>
  <c r="P153" i="2"/>
  <c r="Q76" i="2" a="1"/>
  <c r="Q76" i="2" s="1"/>
  <c r="P92" i="2"/>
  <c r="P76" i="2"/>
  <c r="P116" i="2"/>
  <c r="Q84" i="2" a="1"/>
  <c r="Q84" i="2" s="1"/>
  <c r="Q116" i="2" a="1"/>
  <c r="Q116" i="2" s="1"/>
  <c r="P84" i="2"/>
  <c r="P59" i="2"/>
  <c r="Q60" i="2" a="1"/>
  <c r="Q60" i="2" s="1"/>
  <c r="P60" i="2"/>
  <c r="P52" i="2"/>
  <c r="Y53" i="1"/>
  <c r="P53" i="2" s="1"/>
  <c r="AL53" i="1"/>
  <c r="AL52" i="1"/>
  <c r="AF53" i="1"/>
  <c r="AF52" i="1"/>
  <c r="Q52" i="2" s="1" a="1"/>
  <c r="Q52" i="2" s="1"/>
  <c r="AC27" i="1"/>
  <c r="AL42" i="1"/>
  <c r="AL49" i="1"/>
  <c r="AF47" i="1"/>
  <c r="AF45" i="1"/>
  <c r="AL47" i="1"/>
  <c r="Y33" i="1"/>
  <c r="P33" i="2" s="1"/>
  <c r="Y36" i="1"/>
  <c r="P36" i="2" s="1"/>
  <c r="Y27" i="1"/>
  <c r="P27" i="2" s="1"/>
  <c r="Y28" i="1"/>
  <c r="P28" i="2" s="1"/>
  <c r="Y23" i="1"/>
  <c r="P23" i="2" s="1"/>
  <c r="Y31" i="1"/>
  <c r="P31" i="2" s="1"/>
  <c r="Y22" i="1"/>
  <c r="AB22" i="1" s="1"/>
  <c r="Y35" i="1"/>
  <c r="P35" i="2" s="1"/>
  <c r="Y29" i="1"/>
  <c r="P29" i="2" s="1"/>
  <c r="Y39" i="1"/>
  <c r="P39" i="2" s="1"/>
  <c r="Y47" i="1"/>
  <c r="P47" i="2" s="1"/>
  <c r="Y16" i="1"/>
  <c r="AB16" i="1" s="1"/>
  <c r="Y34" i="1"/>
  <c r="P34" i="2" s="1"/>
  <c r="Y40" i="1"/>
  <c r="P40" i="2" s="1"/>
  <c r="Y20" i="1"/>
  <c r="P20" i="2" s="1"/>
  <c r="Y24" i="1"/>
  <c r="P24" i="2" s="1"/>
  <c r="Y30" i="1"/>
  <c r="P30" i="2" s="1"/>
  <c r="Y21" i="1"/>
  <c r="P21" i="2" s="1"/>
  <c r="Y18" i="1"/>
  <c r="P18" i="2" s="1"/>
  <c r="Y32" i="1"/>
  <c r="AB32" i="1" s="1"/>
  <c r="Y19" i="1"/>
  <c r="AB19" i="1" s="1"/>
  <c r="Y17" i="1"/>
  <c r="AB17" i="1" s="1"/>
  <c r="Y26" i="1"/>
  <c r="AB26" i="1" s="1"/>
  <c r="Y25" i="1"/>
  <c r="P25" i="2" s="1"/>
  <c r="Y38" i="1"/>
  <c r="P38" i="2" s="1"/>
  <c r="Y37" i="1"/>
  <c r="P37" i="2" s="1"/>
  <c r="Y14" i="1"/>
  <c r="P14" i="2" s="1"/>
  <c r="Y48" i="1"/>
  <c r="P48" i="2" s="1"/>
  <c r="AB46" i="1"/>
  <c r="Q46" i="2" s="1" a="1"/>
  <c r="Q46" i="2" s="1"/>
  <c r="Y45" i="1"/>
  <c r="P45" i="2" s="1"/>
  <c r="AB44" i="1"/>
  <c r="Q44" i="2" s="1" a="1"/>
  <c r="Q44" i="2" s="1"/>
  <c r="AB50" i="1"/>
  <c r="Q50" i="2" s="1" a="1"/>
  <c r="Q50" i="2" s="1"/>
  <c r="AB43" i="1"/>
  <c r="Q43" i="2" s="1" a="1"/>
  <c r="Q43" i="2" s="1"/>
  <c r="AB51" i="1"/>
  <c r="Q51" i="2" s="1" a="1"/>
  <c r="Q51" i="2" s="1"/>
  <c r="AB41" i="1"/>
  <c r="Q41" i="2" s="1" a="1"/>
  <c r="Q41" i="2" s="1"/>
  <c r="Y42" i="1"/>
  <c r="P42" i="2" s="1"/>
  <c r="AL48" i="1"/>
  <c r="AB49" i="1"/>
  <c r="Q49" i="2" s="1" a="1"/>
  <c r="Q49" i="2" s="1"/>
  <c r="AF42" i="1"/>
  <c r="AC19" i="1"/>
  <c r="AA16" i="1"/>
  <c r="AA19" i="1"/>
  <c r="AA21" i="1"/>
  <c r="AF48" i="1"/>
  <c r="AC32" i="1"/>
  <c r="AA23" i="1"/>
  <c r="AA39" i="1"/>
  <c r="AA33" i="1"/>
  <c r="AC25" i="1"/>
  <c r="AC39" i="1"/>
  <c r="T33" i="1"/>
  <c r="AK33" i="1" s="1"/>
  <c r="T29" i="1"/>
  <c r="AK29" i="1" s="1"/>
  <c r="T25" i="1"/>
  <c r="AK25" i="1" s="1"/>
  <c r="T21" i="1"/>
  <c r="AK21" i="1" s="1"/>
  <c r="T17" i="1"/>
  <c r="AK17" i="1" s="1"/>
  <c r="AA38" i="1"/>
  <c r="AC16" i="1"/>
  <c r="AC33" i="1"/>
  <c r="AA22" i="1"/>
  <c r="AA25" i="1"/>
  <c r="T37" i="1"/>
  <c r="AK37" i="1" s="1"/>
  <c r="AA36" i="1"/>
  <c r="AC38" i="1"/>
  <c r="AA18" i="1"/>
  <c r="AC22" i="1"/>
  <c r="AC36" i="1"/>
  <c r="AC40" i="1"/>
  <c r="AA20" i="1"/>
  <c r="AC18" i="1"/>
  <c r="AC20" i="1"/>
  <c r="AA28" i="1"/>
  <c r="AA40" i="1"/>
  <c r="AC28" i="1"/>
  <c r="AC26" i="1"/>
  <c r="AC23" i="1"/>
  <c r="AA26" i="1"/>
  <c r="AA27" i="1"/>
  <c r="AA30" i="1"/>
  <c r="AC21" i="1"/>
  <c r="AL51" i="1"/>
  <c r="AA34" i="1"/>
  <c r="AC30" i="1"/>
  <c r="AC29" i="1"/>
  <c r="AC34" i="1"/>
  <c r="AA37" i="1"/>
  <c r="AA31" i="1"/>
  <c r="AC24" i="1"/>
  <c r="AA29" i="1"/>
  <c r="AA35" i="1"/>
  <c r="AC35" i="1"/>
  <c r="AA17" i="1"/>
  <c r="AC37" i="1"/>
  <c r="AC31" i="1"/>
  <c r="AL41" i="1"/>
  <c r="AC17" i="1"/>
  <c r="AA24" i="1"/>
  <c r="AA32" i="1"/>
  <c r="T15" i="1"/>
  <c r="T38" i="1"/>
  <c r="AK38" i="1" s="1"/>
  <c r="T30" i="1"/>
  <c r="AK30" i="1" s="1"/>
  <c r="T26" i="1"/>
  <c r="AK26" i="1" s="1"/>
  <c r="T22" i="1"/>
  <c r="AK22" i="1" s="1"/>
  <c r="T18" i="1"/>
  <c r="AK18" i="1" s="1"/>
  <c r="T14" i="1"/>
  <c r="T34" i="1"/>
  <c r="AK34" i="1" s="1"/>
  <c r="U32" i="1"/>
  <c r="AD32" i="1"/>
  <c r="T20" i="1"/>
  <c r="AK20" i="1" s="1"/>
  <c r="W25" i="1"/>
  <c r="AG25" i="1" s="1"/>
  <c r="W38" i="1"/>
  <c r="AG38" i="1" s="1"/>
  <c r="T36" i="1"/>
  <c r="AK36" i="1" s="1"/>
  <c r="W21" i="1"/>
  <c r="AG21" i="1" s="1"/>
  <c r="AD40" i="1"/>
  <c r="U40" i="1"/>
  <c r="T16" i="1"/>
  <c r="AK16" i="1" s="1"/>
  <c r="U35" i="1"/>
  <c r="AD35" i="1"/>
  <c r="AD23" i="1"/>
  <c r="U23" i="1"/>
  <c r="W36" i="1"/>
  <c r="AG36" i="1" s="1"/>
  <c r="W37" i="1"/>
  <c r="AG37" i="1" s="1"/>
  <c r="T39" i="1"/>
  <c r="AK39" i="1" s="1"/>
  <c r="W30" i="1"/>
  <c r="AG30" i="1" s="1"/>
  <c r="W34" i="1"/>
  <c r="AG34" i="1" s="1"/>
  <c r="AE32" i="1"/>
  <c r="U28" i="1"/>
  <c r="AD28" i="1"/>
  <c r="U31" i="1"/>
  <c r="AD31" i="1"/>
  <c r="U19" i="1"/>
  <c r="AD19" i="1"/>
  <c r="T31" i="1"/>
  <c r="AK31" i="1" s="1"/>
  <c r="T23" i="1"/>
  <c r="AK23" i="1" s="1"/>
  <c r="W18" i="1"/>
  <c r="AG18" i="1" s="1"/>
  <c r="AE40" i="1"/>
  <c r="AF40" i="1" s="1"/>
  <c r="AE31" i="1"/>
  <c r="T24" i="1"/>
  <c r="AK24" i="1" s="1"/>
  <c r="U39" i="1"/>
  <c r="AD39" i="1"/>
  <c r="T35" i="1"/>
  <c r="AK35" i="1" s="1"/>
  <c r="T27" i="1"/>
  <c r="AK27" i="1" s="1"/>
  <c r="T19" i="1"/>
  <c r="AK19" i="1" s="1"/>
  <c r="W35" i="1"/>
  <c r="AG35" i="1" s="1"/>
  <c r="U16" i="1"/>
  <c r="AD16" i="1"/>
  <c r="T28" i="1"/>
  <c r="AK28" i="1" s="1"/>
  <c r="U27" i="1"/>
  <c r="AD27" i="1"/>
  <c r="AD38" i="1"/>
  <c r="U38" i="1"/>
  <c r="U34" i="1"/>
  <c r="AD34" i="1"/>
  <c r="AD30" i="1"/>
  <c r="U30" i="1"/>
  <c r="AD26" i="1"/>
  <c r="U26" i="1"/>
  <c r="AD22" i="1"/>
  <c r="U22" i="1"/>
  <c r="AD18" i="1"/>
  <c r="U18" i="1"/>
  <c r="W16" i="1"/>
  <c r="AG16" i="1" s="1"/>
  <c r="AE19" i="1"/>
  <c r="AF19" i="1" s="1"/>
  <c r="AE26" i="1"/>
  <c r="W14" i="1"/>
  <c r="AG14" i="1" s="1"/>
  <c r="W17" i="1"/>
  <c r="AG17" i="1" s="1"/>
  <c r="AE14" i="1"/>
  <c r="AE18" i="1"/>
  <c r="U36" i="1"/>
  <c r="AD36" i="1"/>
  <c r="T32" i="1"/>
  <c r="AK32" i="1" s="1"/>
  <c r="AE36" i="1"/>
  <c r="AE23" i="1"/>
  <c r="T40" i="1"/>
  <c r="AK40" i="1" s="1"/>
  <c r="V14" i="1"/>
  <c r="AC14" i="1"/>
  <c r="W23" i="1"/>
  <c r="AG23" i="1" s="1"/>
  <c r="AL44" i="1"/>
  <c r="AL43" i="1"/>
  <c r="AE27" i="1"/>
  <c r="U37" i="1"/>
  <c r="AD37" i="1"/>
  <c r="U33" i="1"/>
  <c r="AD33" i="1"/>
  <c r="U29" i="1"/>
  <c r="AD29" i="1"/>
  <c r="AD25" i="1"/>
  <c r="U25" i="1"/>
  <c r="AD21" i="1"/>
  <c r="U21" i="1"/>
  <c r="AD17" i="1"/>
  <c r="U17" i="1"/>
  <c r="W27" i="1"/>
  <c r="AG27" i="1" s="1"/>
  <c r="W20" i="1"/>
  <c r="AG20" i="1" s="1"/>
  <c r="W26" i="1"/>
  <c r="AG26" i="1" s="1"/>
  <c r="W32" i="1"/>
  <c r="AG32" i="1" s="1"/>
  <c r="AE35" i="1"/>
  <c r="AE16" i="1"/>
  <c r="AD24" i="1"/>
  <c r="U24" i="1"/>
  <c r="W39" i="1"/>
  <c r="AG39" i="1" s="1"/>
  <c r="W33" i="1"/>
  <c r="AG33" i="1" s="1"/>
  <c r="W29" i="1"/>
  <c r="AG29" i="1" s="1"/>
  <c r="AE24" i="1"/>
  <c r="AF24" i="1" s="1"/>
  <c r="U20" i="1"/>
  <c r="AD20" i="1"/>
  <c r="W31" i="1"/>
  <c r="AG31" i="1" s="1"/>
  <c r="W22" i="1"/>
  <c r="AG22" i="1" s="1"/>
  <c r="AE39" i="1"/>
  <c r="AE29" i="1"/>
  <c r="AL50" i="1"/>
  <c r="AF28" i="1"/>
  <c r="AL46" i="1"/>
  <c r="AH15" i="1"/>
  <c r="AJ15" i="1"/>
  <c r="AD15" i="1"/>
  <c r="AA14" i="1"/>
  <c r="AJ14" i="1"/>
  <c r="AD14" i="1"/>
  <c r="AB20" i="1" l="1"/>
  <c r="AB53" i="1"/>
  <c r="Q53" i="2" s="1" a="1"/>
  <c r="Q53" i="2" s="1"/>
  <c r="AB23" i="1"/>
  <c r="AB35" i="1"/>
  <c r="AB36" i="1"/>
  <c r="AB21" i="1"/>
  <c r="AB33" i="1"/>
  <c r="AB30" i="1"/>
  <c r="AB18" i="1"/>
  <c r="AB28" i="1"/>
  <c r="AB34" i="1"/>
  <c r="P26" i="2"/>
  <c r="AL17" i="1"/>
  <c r="P32" i="2"/>
  <c r="AF18" i="1"/>
  <c r="AB38" i="1"/>
  <c r="AL35" i="1"/>
  <c r="AB37" i="1"/>
  <c r="AB40" i="1"/>
  <c r="AF25" i="1"/>
  <c r="P16" i="2"/>
  <c r="AB39" i="1"/>
  <c r="AB27" i="1"/>
  <c r="AB29" i="1"/>
  <c r="AB25" i="1"/>
  <c r="AB47" i="1"/>
  <c r="Q47" i="2" s="1" a="1"/>
  <c r="Q47" i="2" s="1"/>
  <c r="P17" i="2"/>
  <c r="P22" i="2"/>
  <c r="AB31" i="1"/>
  <c r="P19" i="2"/>
  <c r="AB24" i="1"/>
  <c r="AB14" i="1"/>
  <c r="AK14" i="1"/>
  <c r="AL25" i="1"/>
  <c r="AL20" i="1"/>
  <c r="AB45" i="1"/>
  <c r="Q45" i="2" s="1" a="1"/>
  <c r="Q45" i="2" s="1"/>
  <c r="AB42" i="1"/>
  <c r="Q42" i="2" s="1" a="1"/>
  <c r="Q42" i="2" s="1"/>
  <c r="AB48" i="1"/>
  <c r="Q48" i="2" s="1" a="1"/>
  <c r="Q48" i="2" s="1"/>
  <c r="AF14" i="1"/>
  <c r="AF34" i="1"/>
  <c r="AL37" i="1"/>
  <c r="AL38" i="1"/>
  <c r="AL30" i="1"/>
  <c r="AL33" i="1"/>
  <c r="AL34" i="1"/>
  <c r="AL28" i="1"/>
  <c r="AF38" i="1"/>
  <c r="AL24" i="1"/>
  <c r="AF29" i="1"/>
  <c r="AL19" i="1"/>
  <c r="AF37" i="1"/>
  <c r="AF17" i="1"/>
  <c r="AL40" i="1"/>
  <c r="AF30" i="1"/>
  <c r="AF32" i="1"/>
  <c r="AL23" i="1"/>
  <c r="AF31" i="1"/>
  <c r="AL36" i="1"/>
  <c r="AF33" i="1"/>
  <c r="AL22" i="1"/>
  <c r="AL31" i="1"/>
  <c r="AF35" i="1"/>
  <c r="AF21" i="1"/>
  <c r="AF27" i="1"/>
  <c r="AL32" i="1"/>
  <c r="AL21" i="1"/>
  <c r="AF16" i="1"/>
  <c r="AL16" i="1"/>
  <c r="AF26" i="1"/>
  <c r="AL18" i="1"/>
  <c r="AL39" i="1"/>
  <c r="AL26" i="1"/>
  <c r="AF39" i="1"/>
  <c r="AF36" i="1"/>
  <c r="AL29" i="1"/>
  <c r="AL27" i="1"/>
  <c r="AF23" i="1"/>
  <c r="AF20" i="1"/>
  <c r="AF22" i="1"/>
  <c r="AL14" i="1" l="1"/>
  <c r="T14" i="2" s="1"/>
  <c r="Q33" i="2" a="1"/>
  <c r="Q33" i="2" s="1"/>
  <c r="Q23" i="2" a="1"/>
  <c r="Q23" i="2" s="1"/>
  <c r="Q40" i="2" a="1"/>
  <c r="Q40" i="2" s="1"/>
  <c r="Q39" i="2" a="1"/>
  <c r="Q39" i="2" s="1"/>
  <c r="Q26" i="2" a="1"/>
  <c r="Q26" i="2" s="1"/>
  <c r="Q36" i="2" a="1"/>
  <c r="Q36" i="2" s="1"/>
  <c r="Q21" i="2" a="1"/>
  <c r="Q21" i="2" s="1"/>
  <c r="Q24" i="2" a="1"/>
  <c r="Q24" i="2" s="1"/>
  <c r="Q30" i="2" a="1"/>
  <c r="Q30" i="2" s="1"/>
  <c r="Q32" i="2" a="1"/>
  <c r="Q32" i="2" s="1"/>
  <c r="Q35" i="2" a="1"/>
  <c r="Q35" i="2" s="1"/>
  <c r="Q22" i="2" a="1"/>
  <c r="Q22" i="2" s="1"/>
  <c r="Q20" i="2" a="1"/>
  <c r="Q20" i="2" s="1"/>
  <c r="Q27" i="2" a="1"/>
  <c r="Q27" i="2" s="1"/>
  <c r="E35" i="3"/>
  <c r="A11" i="1" s="1"/>
  <c r="Q11" i="1" s="1"/>
  <c r="A6" i="1"/>
  <c r="Q6" i="1" s="1"/>
  <c r="E32" i="3"/>
  <c r="A10" i="1" s="1"/>
  <c r="Q10" i="1" s="1"/>
  <c r="E31" i="3"/>
  <c r="E30" i="3"/>
  <c r="E27" i="3"/>
  <c r="A12" i="1" s="1"/>
  <c r="Q12" i="1" s="1"/>
  <c r="A7" i="1"/>
  <c r="Q7" i="1" s="1"/>
  <c r="E23" i="3"/>
  <c r="E21" i="3"/>
  <c r="A15" i="1" s="1"/>
  <c r="Q15" i="1" s="1"/>
  <c r="E20" i="3"/>
  <c r="E19" i="3"/>
  <c r="A5" i="1" s="1"/>
  <c r="Q5" i="1" s="1"/>
  <c r="A8" i="1" l="1"/>
  <c r="Q8" i="1" s="1"/>
  <c r="A9" i="1"/>
  <c r="Q9" i="1" s="1"/>
  <c r="A13" i="1"/>
  <c r="Q13" i="1" s="1"/>
  <c r="S6" i="1"/>
  <c r="R6" i="1"/>
  <c r="S7" i="1"/>
  <c r="R7" i="1"/>
  <c r="S10" i="1"/>
  <c r="R10" i="1"/>
  <c r="S11" i="1"/>
  <c r="R11" i="1"/>
  <c r="S12" i="1"/>
  <c r="R12" i="1"/>
  <c r="S5" i="1"/>
  <c r="R5" i="1"/>
  <c r="R15" i="1"/>
  <c r="S15" i="1"/>
  <c r="AE15" i="1" s="1"/>
  <c r="Q37" i="2" a="1"/>
  <c r="Q37" i="2" s="1"/>
  <c r="Q25" i="2" a="1"/>
  <c r="Q25" i="2" s="1"/>
  <c r="Q29" i="2" a="1"/>
  <c r="Q29" i="2" s="1"/>
  <c r="Q34" i="2" a="1"/>
  <c r="Q34" i="2" s="1"/>
  <c r="Q38" i="2" a="1"/>
  <c r="Q38" i="2" s="1"/>
  <c r="Q31" i="2" a="1"/>
  <c r="Q31" i="2" s="1"/>
  <c r="Q28" i="2" a="1"/>
  <c r="Q28" i="2" s="1"/>
  <c r="F6" i="1"/>
  <c r="AH6" i="1" s="1"/>
  <c r="G6" i="1"/>
  <c r="AJ6" i="1" s="1"/>
  <c r="M6" i="1"/>
  <c r="N6" i="1"/>
  <c r="P6" i="1" s="1"/>
  <c r="F7" i="1"/>
  <c r="AH7" i="1" s="1"/>
  <c r="G7" i="1"/>
  <c r="AJ7" i="1" s="1"/>
  <c r="M7" i="1"/>
  <c r="N7" i="1"/>
  <c r="P7" i="1" s="1"/>
  <c r="F8" i="1"/>
  <c r="AH8" i="1" s="1"/>
  <c r="G8" i="1"/>
  <c r="AJ8" i="1" s="1"/>
  <c r="M8" i="1"/>
  <c r="N8" i="1"/>
  <c r="P8" i="1" s="1"/>
  <c r="F9" i="1"/>
  <c r="AH9" i="1" s="1"/>
  <c r="G9" i="1"/>
  <c r="AJ9" i="1" s="1"/>
  <c r="M9" i="1"/>
  <c r="N9" i="1"/>
  <c r="P9" i="1" s="1"/>
  <c r="F10" i="1"/>
  <c r="AH10" i="1" s="1"/>
  <c r="G10" i="1"/>
  <c r="AJ10" i="1" s="1"/>
  <c r="M10" i="1"/>
  <c r="N10" i="1"/>
  <c r="P10" i="1" s="1"/>
  <c r="F11" i="1"/>
  <c r="AH11" i="1" s="1"/>
  <c r="G11" i="1"/>
  <c r="AJ11" i="1" s="1"/>
  <c r="M11" i="1"/>
  <c r="N11" i="1"/>
  <c r="P11" i="1" s="1"/>
  <c r="F12" i="1"/>
  <c r="AH12" i="1" s="1"/>
  <c r="G12" i="1"/>
  <c r="AJ12" i="1" s="1"/>
  <c r="M12" i="1"/>
  <c r="N12" i="1"/>
  <c r="P12" i="1" s="1"/>
  <c r="F13" i="1"/>
  <c r="AH13" i="1" s="1"/>
  <c r="G13" i="1"/>
  <c r="AJ13" i="1" s="1"/>
  <c r="M13" i="1"/>
  <c r="N13" i="1"/>
  <c r="P13" i="1" s="1"/>
  <c r="M5" i="1"/>
  <c r="T5" i="1" s="1"/>
  <c r="G5" i="1"/>
  <c r="F5" i="1"/>
  <c r="AH5" i="1" s="1"/>
  <c r="AE5" i="1" l="1"/>
  <c r="Z5" i="1"/>
  <c r="AI5" i="1" s="1"/>
  <c r="T12" i="1"/>
  <c r="AK12" i="1" s="1"/>
  <c r="AE11" i="1"/>
  <c r="AE7" i="1"/>
  <c r="T10" i="1"/>
  <c r="AE12" i="1"/>
  <c r="T8" i="1"/>
  <c r="T9" i="1"/>
  <c r="AE10" i="1"/>
  <c r="U6" i="1"/>
  <c r="AD6" i="1"/>
  <c r="U8" i="1"/>
  <c r="AD8" i="1"/>
  <c r="AE6" i="1"/>
  <c r="T6" i="1"/>
  <c r="AK6" i="1" s="1"/>
  <c r="U13" i="1"/>
  <c r="AD13" i="1"/>
  <c r="AD10" i="1"/>
  <c r="U10" i="1"/>
  <c r="U9" i="1"/>
  <c r="AD9" i="1"/>
  <c r="T13" i="1"/>
  <c r="U12" i="1"/>
  <c r="AD12" i="1"/>
  <c r="AD11" i="1"/>
  <c r="U11" i="1"/>
  <c r="AD7" i="1"/>
  <c r="U7" i="1"/>
  <c r="T11" i="1"/>
  <c r="AK11" i="1" s="1"/>
  <c r="T7" i="1"/>
  <c r="AK7" i="1" s="1"/>
  <c r="AJ5" i="1"/>
  <c r="AK5" i="1" s="1"/>
  <c r="AD5" i="1"/>
  <c r="X7" i="1"/>
  <c r="AA7" i="1"/>
  <c r="AC7" i="1"/>
  <c r="W7" i="1"/>
  <c r="AG7" i="1" s="1"/>
  <c r="V7" i="1"/>
  <c r="X5" i="1"/>
  <c r="AC5" i="1"/>
  <c r="AA5" i="1"/>
  <c r="V5" i="1"/>
  <c r="W5" i="1"/>
  <c r="AG5" i="1" s="1"/>
  <c r="AA11" i="1"/>
  <c r="X11" i="1"/>
  <c r="AC11" i="1"/>
  <c r="W11" i="1"/>
  <c r="AG11" i="1" s="1"/>
  <c r="V11" i="1"/>
  <c r="AC12" i="1"/>
  <c r="AA12" i="1"/>
  <c r="X12" i="1"/>
  <c r="W12" i="1"/>
  <c r="AG12" i="1" s="1"/>
  <c r="V12" i="1"/>
  <c r="AA6" i="1"/>
  <c r="X6" i="1"/>
  <c r="AC6" i="1"/>
  <c r="V6" i="1"/>
  <c r="W6" i="1"/>
  <c r="AG6" i="1" s="1"/>
  <c r="S13" i="1"/>
  <c r="AE13" i="1" s="1"/>
  <c r="R13" i="1"/>
  <c r="AC10" i="1"/>
  <c r="AA10" i="1"/>
  <c r="X10" i="1"/>
  <c r="AK10" i="1"/>
  <c r="V10" i="1"/>
  <c r="W10" i="1"/>
  <c r="AG10" i="1" s="1"/>
  <c r="S9" i="1"/>
  <c r="AE9" i="1" s="1"/>
  <c r="R9" i="1"/>
  <c r="X15" i="1"/>
  <c r="V15" i="1"/>
  <c r="W15" i="1"/>
  <c r="AG15" i="1" s="1"/>
  <c r="AA15" i="1"/>
  <c r="AC15" i="1"/>
  <c r="AK15" i="1"/>
  <c r="S8" i="1"/>
  <c r="AE8" i="1" s="1"/>
  <c r="R8" i="1"/>
  <c r="Y11" i="1" l="1"/>
  <c r="AB11" i="1" s="1"/>
  <c r="Y10" i="1"/>
  <c r="AB10" i="1" s="1"/>
  <c r="Y6" i="1"/>
  <c r="AB6" i="1" s="1"/>
  <c r="Y5" i="1"/>
  <c r="P5" i="2" s="1"/>
  <c r="Y15" i="1"/>
  <c r="AB15" i="1" s="1"/>
  <c r="Y7" i="1"/>
  <c r="AB7" i="1" s="1"/>
  <c r="Y12" i="1"/>
  <c r="AB12" i="1" s="1"/>
  <c r="AL11" i="1"/>
  <c r="T11" i="2" s="1"/>
  <c r="AF7" i="1"/>
  <c r="AF5" i="1"/>
  <c r="AF6" i="1"/>
  <c r="AL6" i="1"/>
  <c r="T6" i="2" s="1"/>
  <c r="AC13" i="1"/>
  <c r="AA13" i="1"/>
  <c r="X13" i="1"/>
  <c r="AK13" i="1"/>
  <c r="V13" i="1"/>
  <c r="W13" i="1"/>
  <c r="AG13" i="1" s="1"/>
  <c r="AL15" i="1"/>
  <c r="T15" i="2" s="1"/>
  <c r="AL7" i="1"/>
  <c r="T7" i="2" s="1"/>
  <c r="AA9" i="1"/>
  <c r="X9" i="1"/>
  <c r="AC9" i="1"/>
  <c r="V9" i="1"/>
  <c r="W9" i="1"/>
  <c r="AG9" i="1" s="1"/>
  <c r="AK9" i="1"/>
  <c r="AL10" i="1"/>
  <c r="T10" i="2" s="1"/>
  <c r="AA8" i="1"/>
  <c r="X8" i="1"/>
  <c r="AC8" i="1"/>
  <c r="V8" i="1"/>
  <c r="W8" i="1"/>
  <c r="AG8" i="1" s="1"/>
  <c r="AK8" i="1"/>
  <c r="AL12" i="1"/>
  <c r="T12" i="2" s="1"/>
  <c r="AL5" i="1"/>
  <c r="T5" i="2" s="1"/>
  <c r="AF12" i="1"/>
  <c r="AF15" i="1"/>
  <c r="AF10" i="1"/>
  <c r="AF11" i="1"/>
  <c r="Q16" i="2" a="1"/>
  <c r="Q16" i="2" s="1"/>
  <c r="Q18" i="2" a="1"/>
  <c r="Q18" i="2" s="1"/>
  <c r="P11" i="2" l="1"/>
  <c r="P7" i="2"/>
  <c r="P10" i="2"/>
  <c r="AB5" i="1"/>
  <c r="Q5" i="2" s="1" a="1"/>
  <c r="Q5" i="2" s="1"/>
  <c r="Q15" i="2" a="1"/>
  <c r="Q15" i="2" s="1"/>
  <c r="P15" i="2"/>
  <c r="P6" i="2"/>
  <c r="P12" i="2"/>
  <c r="Y9" i="1"/>
  <c r="AB9" i="1" s="1"/>
  <c r="Y13" i="1"/>
  <c r="P13" i="2" s="1"/>
  <c r="Y8" i="1"/>
  <c r="P8" i="2" s="1"/>
  <c r="AL9" i="1"/>
  <c r="T9" i="2" s="1"/>
  <c r="AL13" i="1"/>
  <c r="T13" i="2" s="1"/>
  <c r="AF9" i="1"/>
  <c r="AL8" i="1"/>
  <c r="T8" i="2" s="1"/>
  <c r="AF13" i="1"/>
  <c r="AF8" i="1"/>
  <c r="Q17" i="2" a="1"/>
  <c r="Q17" i="2" s="1"/>
  <c r="Q19" i="2" a="1"/>
  <c r="Q19" i="2" s="1"/>
  <c r="Q14" i="2" a="1"/>
  <c r="Q14" i="2" s="1"/>
  <c r="Q12" i="2" a="1"/>
  <c r="Q12" i="2" s="1"/>
  <c r="Q11" i="2" a="1"/>
  <c r="Q11" i="2" s="1"/>
  <c r="Q10" i="2" a="1"/>
  <c r="Q10" i="2" s="1"/>
  <c r="Q7" i="2" a="1"/>
  <c r="Q7" i="2" s="1"/>
  <c r="Q6" i="2" a="1"/>
  <c r="Q6" i="2" s="1"/>
  <c r="Q9" i="2" l="1" a="1"/>
  <c r="Q9" i="2" s="1"/>
  <c r="AB8" i="1"/>
  <c r="Q8" i="2" s="1" a="1"/>
  <c r="Q8" i="2" s="1"/>
  <c r="AB13" i="1"/>
  <c r="Q13" i="2" s="1" a="1"/>
  <c r="Q13" i="2" s="1"/>
  <c r="P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<sst xmlns="http://schemas.openxmlformats.org/spreadsheetml/2006/main" count="238" uniqueCount="187">
  <si>
    <t>ELECTRIC SCHOOL BUS ROUTE ANALYSIS TOOL</t>
  </si>
  <si>
    <t>The Electric School Bus (ESB) Route Analysis Tool is designed to assist school bus fleets in determining the bus power usage and charger power needs for their unique routes. The tool accepts specific bus make and model, route profile inputs, and district variable selections and calculates based on these entries.</t>
  </si>
  <si>
    <r>
      <t xml:space="preserve">Notes:
</t>
    </r>
    <r>
      <rPr>
        <sz val="11"/>
        <color theme="1"/>
        <rFont val="Calibri"/>
        <family val="2"/>
        <scheme val="minor"/>
      </rPr>
      <t xml:space="preserve">
 </t>
    </r>
  </si>
  <si>
    <t xml:space="preserve"> - Calculations are based off the manufacturer rated efficiencies for each available model on the market</t>
  </si>
  <si>
    <t xml:space="preserve"> - This tool is intended for buses with fixed morning and afternoon routes with dwell times during mid-day and evening. If your route includes a mid-day portion that distance and timeframe should be included in either the morning or afternoon section, whichever offers the greater time for mid-day charging. For calculations regarding alternative routes and schedules please contact cleanschoolbusTA@nrel.gov</t>
  </si>
  <si>
    <t>INSTRUCTIONS (inputs required on the Route Analysis Tool tab for sections 1-4)</t>
  </si>
  <si>
    <t>Section 1</t>
  </si>
  <si>
    <r>
      <t xml:space="preserve">Low Expected Temp (°F) (Cell C1) - </t>
    </r>
    <r>
      <rPr>
        <sz val="11"/>
        <color rgb="FF000000"/>
        <rFont val="Calibri"/>
        <family val="2"/>
      </rPr>
      <t>The user should select the lowest expected temperature from the coldest month of the year in their district. Use the link in the tool to find your lowest temp if not known. If the lowest temperature is above 30°F then select 30°+.</t>
    </r>
  </si>
  <si>
    <t>Section 2</t>
  </si>
  <si>
    <t>The Bus Info (gray) section contains bus information for the specific routes</t>
  </si>
  <si>
    <r>
      <rPr>
        <sz val="11"/>
        <color rgb="FF000000"/>
        <rFont val="Calibri"/>
        <family val="2"/>
      </rPr>
      <t xml:space="preserve"> </t>
    </r>
    <r>
      <rPr>
        <b/>
        <sz val="11"/>
        <color rgb="FF000000"/>
        <rFont val="Calibri"/>
        <family val="2"/>
      </rPr>
      <t>- Bus Type (Column A)</t>
    </r>
    <r>
      <rPr>
        <sz val="11"/>
        <color rgb="FF000000"/>
        <rFont val="Calibri"/>
        <family val="2"/>
      </rPr>
      <t xml:space="preserve"> - This drop down must be selected before the ESB Make/Model. The type of bus on the specific route should be selected.</t>
    </r>
  </si>
  <si>
    <r>
      <rPr>
        <b/>
        <sz val="11"/>
        <color rgb="FF000000"/>
        <rFont val="Calibri"/>
        <family val="2"/>
      </rPr>
      <t xml:space="preserve"> - ESB Make/Model (Column B)</t>
    </r>
    <r>
      <rPr>
        <sz val="11"/>
        <color rgb="FF000000"/>
        <rFont val="Calibri"/>
        <family val="2"/>
      </rPr>
      <t xml:space="preserve"> - After the Bus type is selected this drop down will allow selections of current ESBs available on the market. Users should use this box to select the ESB option they will be purchasing, to evaluate between different bus battery sizes, or to evaluate between different makes and models.</t>
    </r>
  </si>
  <si>
    <t>Section 3</t>
  </si>
  <si>
    <t>The Route Info (orange) section contains the route information that must be populated by the fleet</t>
  </si>
  <si>
    <r>
      <rPr>
        <sz val="11"/>
        <color rgb="FF000000"/>
        <rFont val="Calibri"/>
        <family val="2"/>
      </rPr>
      <t xml:space="preserve"> </t>
    </r>
    <r>
      <rPr>
        <b/>
        <sz val="11"/>
        <color rgb="FF000000"/>
        <rFont val="Calibri"/>
        <family val="2"/>
      </rPr>
      <t>- Route # (Column C) -</t>
    </r>
    <r>
      <rPr>
        <sz val="11"/>
        <color rgb="FF000000"/>
        <rFont val="Calibri"/>
        <family val="2"/>
      </rPr>
      <t xml:space="preserve"> Can be custom populated by the user or left blank if desired</t>
    </r>
  </si>
  <si>
    <r>
      <rPr>
        <b/>
        <sz val="11"/>
        <color rgb="FF000000"/>
        <rFont val="Calibri"/>
        <family val="2"/>
      </rPr>
      <t xml:space="preserve"> - Morning Route Distance (Column D) -</t>
    </r>
    <r>
      <rPr>
        <sz val="11"/>
        <color rgb="FF000000"/>
        <rFont val="Calibri"/>
        <family val="2"/>
      </rPr>
      <t xml:space="preserve"> Should indicate the distance in miles of the morning route. If there is a mid-day route component that is closer in time to the morning route than the afternoon route that distance should be included here.</t>
    </r>
  </si>
  <si>
    <r>
      <rPr>
        <b/>
        <sz val="11"/>
        <color rgb="FF000000"/>
        <rFont val="Calibri"/>
        <family val="2"/>
      </rPr>
      <t xml:space="preserve"> - Morning Depart Time (Column E) -</t>
    </r>
    <r>
      <rPr>
        <sz val="11"/>
        <color rgb="FF000000"/>
        <rFont val="Calibri"/>
        <family val="2"/>
      </rPr>
      <t xml:space="preserve"> Should indicate the approximate time the bus will stop charging and leave for its morning route</t>
    </r>
  </si>
  <si>
    <r>
      <rPr>
        <sz val="11"/>
        <color rgb="FF000000"/>
        <rFont val="Calibri"/>
        <family val="2"/>
      </rPr>
      <t xml:space="preserve"> </t>
    </r>
    <r>
      <rPr>
        <b/>
        <sz val="11"/>
        <color rgb="FF000000"/>
        <rFont val="Calibri"/>
        <family val="2"/>
      </rPr>
      <t>- Morning Return Time (Column F) -</t>
    </r>
    <r>
      <rPr>
        <sz val="11"/>
        <color rgb="FF000000"/>
        <rFont val="Calibri"/>
        <family val="2"/>
      </rPr>
      <t xml:space="preserve"> Should indicate the approximate time the bus will return from its morning route and begin charging onsite. If there is a mid-day route component that is closer in time to the morning route than the afternoon route, then this should indicate the return time from that mid-day route. </t>
    </r>
  </si>
  <si>
    <r>
      <rPr>
        <b/>
        <sz val="11"/>
        <color rgb="FF000000"/>
        <rFont val="Calibri"/>
        <family val="2"/>
      </rPr>
      <t xml:space="preserve"> - Afternoon Route Distance (Column G) -</t>
    </r>
    <r>
      <rPr>
        <sz val="11"/>
        <color rgb="FF000000"/>
        <rFont val="Calibri"/>
        <family val="2"/>
      </rPr>
      <t xml:space="preserve"> Should indicate the distance in miles of the afternoon route. If there is a mid-day route component that is closer in time to the afternoon route than the morning route that distance should be included here.</t>
    </r>
  </si>
  <si>
    <r>
      <rPr>
        <sz val="11"/>
        <color rgb="FF000000"/>
        <rFont val="Calibri"/>
        <family val="2"/>
      </rPr>
      <t xml:space="preserve"> </t>
    </r>
    <r>
      <rPr>
        <b/>
        <sz val="11"/>
        <color rgb="FF000000"/>
        <rFont val="Calibri"/>
        <family val="2"/>
      </rPr>
      <t>- Afternoon Depart Time (Column H) -</t>
    </r>
    <r>
      <rPr>
        <sz val="11"/>
        <color rgb="FF000000"/>
        <rFont val="Calibri"/>
        <family val="2"/>
      </rPr>
      <t xml:space="preserve"> Should indicate the approximate time the bus will stop charging and leave for its afternoon route. If there is a mid-day route component that is closer in time to the afternoon route than the morning route, then this should indicate the departure time of that mid-day route.</t>
    </r>
  </si>
  <si>
    <r>
      <rPr>
        <sz val="11"/>
        <color rgb="FF000000"/>
        <rFont val="Calibri"/>
        <family val="2"/>
      </rPr>
      <t xml:space="preserve"> </t>
    </r>
    <r>
      <rPr>
        <b/>
        <sz val="11"/>
        <color rgb="FF000000"/>
        <rFont val="Calibri"/>
        <family val="2"/>
      </rPr>
      <t>- Afternoon Return Time (Column I) -</t>
    </r>
    <r>
      <rPr>
        <sz val="11"/>
        <color rgb="FF000000"/>
        <rFont val="Calibri"/>
        <family val="2"/>
      </rPr>
      <t xml:space="preserve"> Should indicate the approximate time the bus will return from its afternoon route and begin charging onsite for the evening.</t>
    </r>
  </si>
  <si>
    <t>Section 4</t>
  </si>
  <si>
    <t xml:space="preserve">The User Selections (blue) section contains the variable user selections that will factor in to the tool results
</t>
  </si>
  <si>
    <t xml:space="preserve"> - If the fleet wishes to select the same variables for all routes they can be copied from the top row.</t>
  </si>
  <si>
    <r>
      <rPr>
        <b/>
        <sz val="11"/>
        <color rgb="FF000000"/>
        <rFont val="Calibri"/>
        <family val="2"/>
      </rPr>
      <t xml:space="preserve">Cabin Heater (Column N) - </t>
    </r>
    <r>
      <rPr>
        <sz val="11"/>
        <color rgb="FF000000"/>
        <rFont val="Calibri"/>
        <family val="2"/>
      </rPr>
      <t>The user should select which cabin heater option they are considering.</t>
    </r>
  </si>
  <si>
    <t xml:space="preserve"> - Electric - electric cabin heater. This will negatively impact efficiency ratings more as temperatures decrease.</t>
  </si>
  <si>
    <t xml:space="preserve"> - Auxiliary - diesel fired or other auxiliary heater option.</t>
  </si>
  <si>
    <t xml:space="preserve"> - N/A - no cabin heater.</t>
  </si>
  <si>
    <r>
      <rPr>
        <b/>
        <sz val="11"/>
        <color rgb="FF000000"/>
        <rFont val="Calibri"/>
        <family val="2"/>
      </rPr>
      <t xml:space="preserve">Mid-Day Charging (Column O) - </t>
    </r>
    <r>
      <rPr>
        <sz val="11"/>
        <color rgb="FF000000"/>
        <rFont val="Calibri"/>
        <family val="2"/>
      </rPr>
      <t>The user should select whether or not the bus will utilize mid-day charging</t>
    </r>
  </si>
  <si>
    <t xml:space="preserve"> - Yes - the bus will utilize mid-day charging.</t>
  </si>
  <si>
    <t xml:space="preserve"> - No - the bus will not utilize mid-day charging.</t>
  </si>
  <si>
    <t>Section 5</t>
  </si>
  <si>
    <t xml:space="preserve">There are three hidden selections below that will apply to each route. They can be changed from the Instructions tab here (in the green outlined boxes below) if desired. It is recommended to keep the default values listed below.
</t>
  </si>
  <si>
    <r>
      <t xml:space="preserve">Planning (Risk) Factor  - </t>
    </r>
    <r>
      <rPr>
        <sz val="11"/>
        <color theme="1"/>
        <rFont val="Calibri"/>
        <family val="2"/>
        <scheme val="minor"/>
      </rPr>
      <t xml:space="preserve">This reflects the effect of driver behavior, terrain, and auxiliary loads on bus efficiency. The selection will affect the calculated efficiency as described below. </t>
    </r>
    <r>
      <rPr>
        <b/>
        <sz val="11"/>
        <color theme="1"/>
        <rFont val="Calibri"/>
        <family val="2"/>
        <scheme val="minor"/>
      </rPr>
      <t xml:space="preserve">
 </t>
    </r>
  </si>
  <si>
    <t>Planning (Risk) Factor User Entry:</t>
  </si>
  <si>
    <t>High Risk</t>
  </si>
  <si>
    <t>- Low Risk - Assumes 100% of the manufacturer's rated efficiency. This selection would be for fleets that are confident in their drivers, have smooth terrain, and minimal auxiliary loads (excluding HVAC)</t>
  </si>
  <si>
    <t xml:space="preserve"> - Avg Risk - Assumes 90% of the manufacturers rated efficiency. It is expected that most routes will fall into this category with average efficiency effects of drivers, terrain, idling, and other factors.</t>
  </si>
  <si>
    <r>
      <t xml:space="preserve"> - High Risk - Assumes 80% of the manufacturers rated efficiency. This selection would be for fleets that want to evaluate worst case possible conditions such as high idling, traffic impacts, poor regeneration, etc. </t>
    </r>
    <r>
      <rPr>
        <b/>
        <u/>
        <sz val="11"/>
        <color theme="1"/>
        <rFont val="Calibri"/>
        <family val="2"/>
        <scheme val="minor"/>
      </rPr>
      <t>*This is the default selection for the tool. Do not change this selection unless necessary</t>
    </r>
    <r>
      <rPr>
        <sz val="11"/>
        <color theme="1"/>
        <rFont val="Calibri"/>
        <family val="2"/>
        <scheme val="minor"/>
      </rPr>
      <t>.</t>
    </r>
  </si>
  <si>
    <r>
      <t xml:space="preserve">Battery Degradation Level (%) - </t>
    </r>
    <r>
      <rPr>
        <sz val="11"/>
        <color theme="1"/>
        <rFont val="Calibri"/>
        <family val="2"/>
        <scheme val="minor"/>
      </rPr>
      <t>This reflects the lowest battery level percentage anticipated at the end of life of the bus. This may equal the level stated in the HV battery warranty.</t>
    </r>
    <r>
      <rPr>
        <b/>
        <sz val="11"/>
        <color theme="1"/>
        <rFont val="Calibri"/>
        <family val="2"/>
        <scheme val="minor"/>
      </rPr>
      <t xml:space="preserve"> </t>
    </r>
    <r>
      <rPr>
        <b/>
        <u/>
        <sz val="11"/>
        <color theme="1"/>
        <rFont val="Calibri"/>
        <family val="2"/>
        <scheme val="minor"/>
      </rPr>
      <t>*The default entry for the tool is 80%. Do not change this selection unless necessary.</t>
    </r>
  </si>
  <si>
    <t xml:space="preserve">Battery Degradation Level (%) User Entry: </t>
  </si>
  <si>
    <r>
      <t xml:space="preserve">Minimum State-of-Charge (%) - </t>
    </r>
    <r>
      <rPr>
        <sz val="11"/>
        <color theme="1"/>
        <rFont val="Calibri"/>
        <family val="2"/>
        <scheme val="minor"/>
      </rPr>
      <t xml:space="preserve">This reflects the lowest battery state-of-charge (%) that the bus may reach while on its standard route. </t>
    </r>
    <r>
      <rPr>
        <b/>
        <u/>
        <sz val="11"/>
        <color theme="1"/>
        <rFont val="Calibri"/>
        <family val="2"/>
        <scheme val="minor"/>
      </rPr>
      <t>*The default entry for the tool is 10%. Do not change this selection unless necessary.</t>
    </r>
  </si>
  <si>
    <t>Minimum State-of-Charge (%) User Entry:</t>
  </si>
  <si>
    <t>RESULTS</t>
  </si>
  <si>
    <t>The Energy/Power Results (green) section of the tool indicates the two primary calculations.</t>
  </si>
  <si>
    <t>Max Energy Used (kWh) (Column P) - Indicates the expected energy in kilowatt-hours (kWh) that will be used on the route.</t>
  </si>
  <si>
    <t xml:space="preserve"> - This calculation will be dependent on the route info and ESB factors entered by the user.</t>
  </si>
  <si>
    <t xml:space="preserve">  *If you select 'Yes' for mid-day charging this will return the max energy used for either the morning or afternoon, whichever is largest.</t>
  </si>
  <si>
    <t xml:space="preserve">  *If you select 'No' for mid-day charging this will return the energy used. </t>
  </si>
  <si>
    <t>Estimated Minimum Charger Power Level (kW) (Column Q) - The approximate minimum charger power level to complete the route in kilowatts (kW).</t>
  </si>
  <si>
    <t xml:space="preserve"> - A result of NOT COMPATIBLE indicates the bus would be below the minimum state of charge on one or both of the morning or afternoon routes. To correct this users can attempt to toggle Yes on mid-day charging or increase the selected bus battery size.
 - A selection of a bus in column B that is only compatible with DC Fast Charging will show an indication of *REQUIRES DCFC in column Q regardless of the minimum power level indicated.</t>
  </si>
  <si>
    <t>The Charger Selection (yellow) section of the tool contains the outputs that allow the user to select a standard charger power level and returns the results for that selection</t>
  </si>
  <si>
    <t>Charger Size (kW) (Column S) - Drop down selection where users will select the appropriate size charger for their route</t>
  </si>
  <si>
    <t xml:space="preserve"> - This selection should be equal to or higher than the Estimated Minimum Charger Power Level in Column Q. *If column Q indicates a power level that is slightly higher than one of the standard drop down level in column S that may be allowed (ex. 20 kW in Column Q may allow 19.2 kW in Column S).</t>
  </si>
  <si>
    <t xml:space="preserve"> - Note that when electrifying multiple routes, users may want to standardize their Level 2 power levels as well as any DC Fast Charger power levels to keep acquisition and maintenance uniform</t>
  </si>
  <si>
    <t>Expected Minimum SOC (%) (Column T) - Indicates the minimum State of Charge on the route that will be experienced with the level charger selected in Column P. This SOC is reflected at 80% battery degradation or the level selected below.</t>
  </si>
  <si>
    <t xml:space="preserve"> - A green fill color and black font color will indicate that the selected charger power level will meet route requirements</t>
  </si>
  <si>
    <t xml:space="preserve"> - A green fill color and red font color indicates that the selected charger power level will enable the route to be completed but the minimum State of Charge will go below the required minimum level</t>
  </si>
  <si>
    <t xml:space="preserve"> - A red fill color indicates that the selected charger power level will not meet the route requirements and should not be considered</t>
  </si>
  <si>
    <r>
      <t xml:space="preserve">Questions/Comments: </t>
    </r>
    <r>
      <rPr>
        <sz val="11"/>
        <color theme="1"/>
        <rFont val="Calibri"/>
        <family val="2"/>
        <scheme val="minor"/>
      </rPr>
      <t xml:space="preserve">cleanschoolbusTA@nrel.gov </t>
    </r>
  </si>
  <si>
    <t>Lowest Expected Temperature (°F):</t>
  </si>
  <si>
    <t>*See NCEI Climate at a Glance for local temperatures:</t>
  </si>
  <si>
    <t>https://www.ncei.noaa.gov/access/monitoring/climate-at-a-glance/county/time-series</t>
  </si>
  <si>
    <t>Bus Info</t>
  </si>
  <si>
    <t>Route Info</t>
  </si>
  <si>
    <t>User Selections</t>
  </si>
  <si>
    <t>Energy/Power Results</t>
  </si>
  <si>
    <t>Charger Selection</t>
  </si>
  <si>
    <t>Bus Type</t>
  </si>
  <si>
    <t>ESB Make/Model</t>
  </si>
  <si>
    <t>Route #</t>
  </si>
  <si>
    <t>Morning Route Distance (miles)</t>
  </si>
  <si>
    <t>Morning Depart Time</t>
  </si>
  <si>
    <t>Morning Return Time</t>
  </si>
  <si>
    <t>Afternoon Route Distance (miles)</t>
  </si>
  <si>
    <t>Afternoon Depart Time</t>
  </si>
  <si>
    <t>Afternoon Return Time</t>
  </si>
  <si>
    <t>Planning (Risk) Factor</t>
  </si>
  <si>
    <t>Battery Degradation Level (%)</t>
  </si>
  <si>
    <t>Minimum State of Charge (%)</t>
  </si>
  <si>
    <t>Low Average Temp (°F)</t>
  </si>
  <si>
    <t>Cabin Heater</t>
  </si>
  <si>
    <t>Mid-Day Charging</t>
  </si>
  <si>
    <t>Max Energy Used (kWh)</t>
  </si>
  <si>
    <t>Estimated Minimum Charger Power Level (kW)</t>
  </si>
  <si>
    <t>Charger Size (kW)</t>
  </si>
  <si>
    <t>Expected Minimum SOC (%)</t>
  </si>
  <si>
    <t>CALCULATIONS</t>
  </si>
  <si>
    <t>Calcs Based on Selected Charger</t>
  </si>
  <si>
    <t>Bus Efficiency (kWh/mile)</t>
  </si>
  <si>
    <t>Bus Battery Size (kWh)</t>
  </si>
  <si>
    <t>ESB OEM Range (miles)</t>
  </si>
  <si>
    <t>Route Distance (miles)</t>
  </si>
  <si>
    <t>Mid-Day Charge Time (HH:MM)</t>
  </si>
  <si>
    <t>Evening Charge Time (HH:MM)</t>
  </si>
  <si>
    <t>Low Temp Factor</t>
  </si>
  <si>
    <t>Low Temp EVSE Power Factor (kW)</t>
  </si>
  <si>
    <t>Electric Heater Factor</t>
  </si>
  <si>
    <t>Total Heat Factor</t>
  </si>
  <si>
    <t>Battery Degradation Level</t>
  </si>
  <si>
    <t>Minimum State of Charge</t>
  </si>
  <si>
    <t>Minimum Battery Level (kWh)</t>
  </si>
  <si>
    <t>Efficiency + Planning + Heater (kWh/mile)</t>
  </si>
  <si>
    <t>Morning Route Energy Used (kWh)</t>
  </si>
  <si>
    <t>Afternoon Route Energy Used (kWh)</t>
  </si>
  <si>
    <t>Battery Capacity w/ Degradation &amp; Min SOC (kWh)</t>
  </si>
  <si>
    <t>Max Charge Needed (kWh)</t>
  </si>
  <si>
    <t>Mid-Day Battery Remaining (kWh) at 100% SOC</t>
  </si>
  <si>
    <t>Mid-Day Battery Remaining (kWh) w/ degradation</t>
  </si>
  <si>
    <t>Mid-Day Charge Needed (kWh)</t>
  </si>
  <si>
    <t>Evening Charge Needed (kWh)</t>
  </si>
  <si>
    <t>Mid-Day kW Req'd for Full Recharge</t>
  </si>
  <si>
    <t>Minimum Evening kW Possible</t>
  </si>
  <si>
    <t>Minimum Evening kW Possible w/ No Mid-Day</t>
  </si>
  <si>
    <t>Minimum Evening Possible w/ Minimal Mid-Day (kW)</t>
  </si>
  <si>
    <t>Minimum kWh to Start Afternoon Route</t>
  </si>
  <si>
    <t>Minimum Mid-Day kW Possible</t>
  </si>
  <si>
    <t>Minimum Mid-day SOC (%)</t>
  </si>
  <si>
    <t>Mid-Day Charge (kWh)</t>
  </si>
  <si>
    <t>Minimum Evening SOC (%)</t>
  </si>
  <si>
    <t>Evening Charge (kWh)</t>
  </si>
  <si>
    <t>Minimum Morning SOC (%)</t>
  </si>
  <si>
    <t>Planning Factor</t>
  </si>
  <si>
    <t>Charger Power Level (kW)</t>
  </si>
  <si>
    <t>Answers</t>
  </si>
  <si>
    <t>Temperature Range (°F)</t>
  </si>
  <si>
    <t>TypeA</t>
  </si>
  <si>
    <t>TypeC</t>
  </si>
  <si>
    <t>TypeD</t>
  </si>
  <si>
    <t>Low Risk</t>
  </si>
  <si>
    <t>Yes</t>
  </si>
  <si>
    <t>30°+</t>
  </si>
  <si>
    <t>Electric</t>
  </si>
  <si>
    <t>Bluebird Microbird G5</t>
  </si>
  <si>
    <t>Bluebird Vision Electric</t>
  </si>
  <si>
    <t>Bluebird All-American RE</t>
  </si>
  <si>
    <t>Avg Risk</t>
  </si>
  <si>
    <t>No</t>
  </si>
  <si>
    <t>20°</t>
  </si>
  <si>
    <t>Auxiliary</t>
  </si>
  <si>
    <t>10°</t>
  </si>
  <si>
    <t>N/A</t>
  </si>
  <si>
    <t>Greenpower Beast</t>
  </si>
  <si>
    <t>0°</t>
  </si>
  <si>
    <t>Endera 0-Series</t>
  </si>
  <si>
    <t>IC Bus Electric CE (210 kWh)</t>
  </si>
  <si>
    <t>LionD (126 kWh)</t>
  </si>
  <si>
    <t>-10°</t>
  </si>
  <si>
    <t>Greenpower Nano Beast</t>
  </si>
  <si>
    <t>IC Bus Electric CE (315 kWh)</t>
  </si>
  <si>
    <t>LionD (168 kWh)</t>
  </si>
  <si>
    <t>-20°</t>
  </si>
  <si>
    <t>LionC (126 kWh)</t>
  </si>
  <si>
    <t>LionD (210 kWh)</t>
  </si>
  <si>
    <t>LionC (168 kWh)</t>
  </si>
  <si>
    <t>Motiv Epic E-450</t>
  </si>
  <si>
    <t>Thomas C2 Jouley</t>
  </si>
  <si>
    <t>Type</t>
  </si>
  <si>
    <t>Make/Model</t>
  </si>
  <si>
    <t>Usable Battery Size (kWh)</t>
  </si>
  <si>
    <t>Range (miles)</t>
  </si>
  <si>
    <t>Listed Battery Size (kWh)</t>
  </si>
  <si>
    <t>A</t>
  </si>
  <si>
    <t>C</t>
  </si>
  <si>
    <t>D</t>
  </si>
  <si>
    <r>
      <rPr>
        <b/>
        <sz val="11"/>
        <color rgb="FF000000"/>
        <rFont val="Calibri"/>
        <family val="2"/>
      </rPr>
      <t>Why Equity?</t>
    </r>
    <r>
      <rPr>
        <sz val="11"/>
        <color rgb="FF000000"/>
        <rFont val="Calibri"/>
        <family val="2"/>
      </rPr>
      <t xml:space="preserve"> - The benefits and potential risks from the ESB transition may not be felt equally by all communities or students because of long-standing barriers that foster inequities around education and school bus transport. We encourage you to use equity considerations in your route planning that can positively impact your community.</t>
    </r>
  </si>
  <si>
    <r>
      <rPr>
        <b/>
        <sz val="11"/>
        <color rgb="FF000000"/>
        <rFont val="Calibri"/>
        <family val="2"/>
      </rPr>
      <t>Operational Steps</t>
    </r>
    <r>
      <rPr>
        <sz val="11"/>
        <color rgb="FF000000"/>
        <rFont val="Calibri"/>
        <family val="2"/>
      </rPr>
      <t xml:space="preserve"> - ESBs provide an opportunity to bring cleaner transportation to neighborhoods with air quality issues, so school districts should consider how to deploy buses in an equitable way that maximizes health and social benefits for disadvantaged communities. For example, districts could prioritize replacing the oldest fossil-fueled buses first or placing ESBs on routes that serve underserved communities.
Considerations for equity in your bus routes might be based on income of the communities served, whether the bus serves traditionally marginalized groups, or the air pollution of the area (local level reduction). After your team has discussed the number of buses to procure, charger locations, and site upgrades, you should develop detailed operations and infrastructure plans in consultation with district and community stakeholders to take your roadmap from vision to reality. </t>
    </r>
  </si>
  <si>
    <r>
      <rPr>
        <b/>
        <u/>
        <sz val="11"/>
        <color rgb="FF000000"/>
        <rFont val="Calibri"/>
        <family val="2"/>
      </rPr>
      <t>Tools -</t>
    </r>
    <r>
      <rPr>
        <sz val="11"/>
        <color rgb="FF000000"/>
        <rFont val="Calibri"/>
        <family val="2"/>
      </rPr>
      <t xml:space="preserve"> Use this U.S Department of Energy tool to identify schools in underserved communities in your district and help plan your equitable route. </t>
    </r>
  </si>
  <si>
    <t>Energy Justice Mapping Tool for Schools</t>
  </si>
  <si>
    <t>Or go to:</t>
  </si>
  <si>
    <t>https://energyjustice-schools.egs.anl.gov/</t>
  </si>
  <si>
    <r>
      <rPr>
        <b/>
        <sz val="11"/>
        <color rgb="FF000000"/>
        <rFont val="Calibri"/>
        <family val="2"/>
      </rPr>
      <t>Steps -</t>
    </r>
    <r>
      <rPr>
        <sz val="11"/>
        <color rgb="FF000000"/>
        <rFont val="Calibri"/>
        <family val="2"/>
      </rPr>
      <t xml:space="preserve"> </t>
    </r>
  </si>
  <si>
    <t xml:space="preserve">Open Tool </t>
  </si>
  <si>
    <t xml:space="preserve">Search or locate your school district </t>
  </si>
  <si>
    <t xml:space="preserve">Once you have located your school district, select a school from the list underneath the “school” header.  </t>
  </si>
  <si>
    <t xml:space="preserve">After you select a school you should see a header that reads "school indicators". </t>
  </si>
  <si>
    <t xml:space="preserve">Under "school indicators" there is a table that tells you information about the demographics of your school. If you do not see the table you may need to select the plus sign to the right of the “school indicators” header. </t>
  </si>
  <si>
    <t xml:space="preserve">Compare the values in the table across the schools in your district  </t>
  </si>
  <si>
    <t xml:space="preserve">Consider having your bus serve the route that has the most indicators of a marginalized community </t>
  </si>
  <si>
    <t>BYD Type A Achiever</t>
  </si>
  <si>
    <t>Collins Ford E-Transit</t>
  </si>
  <si>
    <t>PhoenixEV Z-600 (90 kWh)</t>
  </si>
  <si>
    <t>PhoenixEV Z-600 (131 kWh)</t>
  </si>
  <si>
    <t>BYD Type C Creator</t>
  </si>
  <si>
    <t>BYD Type D Dreamer</t>
  </si>
  <si>
    <t>Greenpower MegaBEAST</t>
  </si>
  <si>
    <t>Evening Battery Remaining (kWh) w/ degradation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</si>
</sst>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h:mm\ AM/PM;@"/>
    <numFmt numFmtId="165" formatCode="h:mm;@"/>
    <numFmt numFmtId="166" formatCode="0.0"/>
    <numFmt numFmtId="167" formatCode="_(* #,##0.0_);_(* \(#,##0.0\);_(* &quot;-&quot;??_);_(@_)"/>
    <numFmt numFmtId="168" formatCode="0.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8"/>
      <color theme="1"/>
      <name val="Century Gothic"/>
      <family val="2"/>
    </font>
    <font>
      <u/>
      <sz val="11"/>
      <color theme="10"/>
      <name val="Calibri"/>
      <family val="2"/>
      <scheme val="minor"/>
    </font>
    <font>
      <b/>
      <u/>
      <sz val="11"/>
      <color theme="1"/>
      <name val="Calibri"/>
      <family val="2"/>
      <scheme val="minor"/>
    </font>
    <font>
      <sz val="11"/>
      <color rgb="FF000000"/>
      <name val="Calibri"/>
      <family val="2"/>
      <scheme val="minor"/>
    </font>
    <font>
      <sz val="11"/>
      <color rgb="FFFF000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0"/>
      <name val="Calibri"/>
      <family val="2"/>
      <scheme val="minor"/>
    </font>
    <font>
      <b/>
      <sz val="11"/>
      <color rgb="FF000000"/>
      <name val="Calibri"/>
      <family val="2"/>
    </font>
    <font>
      <sz val="11"/>
      <color rgb="FF000000"/>
      <name val="Calibri"/>
      <family val="2"/>
    </font>
    <font>
      <b/>
      <u/>
      <sz val="11"/>
      <color rgb="FF000000"/>
      <name val="Calibri"/>
      <family val="2"/>
    </font>
  </fonts>
  <fills count="27">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14">
    <xf numFmtId="0" fontId="0" fillId="0" borderId="0" xfId="0"/>
    <xf numFmtId="2" fontId="0" fillId="0" borderId="0" xfId="0" applyNumberFormat="1"/>
    <xf numFmtId="0" fontId="2" fillId="0" borderId="0" xfId="0" applyFont="1"/>
    <xf numFmtId="0" fontId="0" fillId="6" borderId="0" xfId="0" applyFill="1" applyAlignment="1">
      <alignment vertical="top" wrapText="1"/>
    </xf>
    <xf numFmtId="0" fontId="0" fillId="6" borderId="0" xfId="0" applyFill="1"/>
    <xf numFmtId="166" fontId="0" fillId="0" borderId="0" xfId="0" applyNumberFormat="1"/>
    <xf numFmtId="0" fontId="0" fillId="0" borderId="0" xfId="0" quotePrefix="1"/>
    <xf numFmtId="0" fontId="0" fillId="8" borderId="1" xfId="0" applyFill="1" applyBorder="1" applyAlignment="1" applyProtection="1">
      <alignment horizontal="center"/>
      <protection locked="0"/>
    </xf>
    <xf numFmtId="164" fontId="0" fillId="8" borderId="1" xfId="0" applyNumberFormat="1" applyFill="1" applyBorder="1" applyAlignment="1" applyProtection="1">
      <alignment horizontal="center"/>
      <protection locked="0"/>
    </xf>
    <xf numFmtId="0" fontId="0" fillId="7" borderId="1" xfId="0" applyFill="1" applyBorder="1" applyAlignment="1" applyProtection="1">
      <alignment horizontal="center"/>
      <protection locked="0"/>
    </xf>
    <xf numFmtId="0" fontId="5" fillId="0" borderId="0" xfId="3" applyAlignment="1">
      <alignment horizontal="left" vertical="center"/>
    </xf>
    <xf numFmtId="0" fontId="11" fillId="0" borderId="0" xfId="0" applyFont="1"/>
    <xf numFmtId="0" fontId="10" fillId="9" borderId="0" xfId="0" applyFont="1" applyFill="1" applyAlignment="1">
      <alignment wrapText="1"/>
    </xf>
    <xf numFmtId="0" fontId="10" fillId="0" borderId="0" xfId="0" applyFont="1"/>
    <xf numFmtId="2" fontId="11" fillId="8" borderId="0" xfId="0" applyNumberFormat="1" applyFont="1" applyFill="1"/>
    <xf numFmtId="1" fontId="11" fillId="8" borderId="0" xfId="0" applyNumberFormat="1" applyFont="1" applyFill="1"/>
    <xf numFmtId="0" fontId="11" fillId="8" borderId="0" xfId="0" applyFont="1" applyFill="1"/>
    <xf numFmtId="165" fontId="11" fillId="8" borderId="0" xfId="0" applyNumberFormat="1" applyFont="1" applyFill="1"/>
    <xf numFmtId="9" fontId="11" fillId="8" borderId="0" xfId="0" applyNumberFormat="1" applyFont="1" applyFill="1"/>
    <xf numFmtId="166" fontId="11" fillId="8" borderId="0" xfId="0" applyNumberFormat="1" applyFont="1" applyFill="1"/>
    <xf numFmtId="167" fontId="11" fillId="8" borderId="0" xfId="1" applyNumberFormat="1" applyFont="1" applyFill="1"/>
    <xf numFmtId="0" fontId="0" fillId="0" borderId="5" xfId="0" applyBorder="1"/>
    <xf numFmtId="0" fontId="2" fillId="6" borderId="0" xfId="0" applyFont="1" applyFill="1" applyAlignment="1">
      <alignment vertical="top" wrapText="1"/>
    </xf>
    <xf numFmtId="9" fontId="0" fillId="7" borderId="1" xfId="2" applyFont="1" applyFill="1" applyBorder="1" applyAlignment="1" applyProtection="1">
      <alignment horizontal="center"/>
    </xf>
    <xf numFmtId="0" fontId="0" fillId="16" borderId="1" xfId="0" applyFill="1" applyBorder="1" applyAlignment="1" applyProtection="1">
      <alignment horizontal="center"/>
      <protection locked="0"/>
    </xf>
    <xf numFmtId="0" fontId="10" fillId="19" borderId="0" xfId="0" applyFont="1" applyFill="1" applyAlignment="1">
      <alignment horizontal="center" wrapText="1"/>
    </xf>
    <xf numFmtId="9" fontId="11" fillId="20" borderId="0" xfId="2" applyFont="1" applyFill="1"/>
    <xf numFmtId="167" fontId="11" fillId="20" borderId="0" xfId="1" applyNumberFormat="1" applyFont="1" applyFill="1"/>
    <xf numFmtId="0" fontId="0" fillId="23" borderId="2" xfId="0" applyFill="1"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applyProtection="1">
      <protection locked="0"/>
    </xf>
    <xf numFmtId="0" fontId="2" fillId="0" borderId="0" xfId="0" applyFont="1" applyAlignment="1" applyProtection="1">
      <alignment wrapText="1"/>
      <protection locked="0"/>
    </xf>
    <xf numFmtId="166" fontId="0" fillId="20" borderId="1" xfId="0" applyNumberFormat="1" applyFill="1" applyBorder="1" applyProtection="1">
      <protection locked="0"/>
    </xf>
    <xf numFmtId="166" fontId="0" fillId="0" borderId="0" xfId="0" applyNumberFormat="1" applyProtection="1">
      <protection locked="0"/>
    </xf>
    <xf numFmtId="168" fontId="0" fillId="0" borderId="0" xfId="0" applyNumberFormat="1" applyProtection="1">
      <protection locked="0"/>
    </xf>
    <xf numFmtId="9" fontId="0" fillId="0" borderId="0" xfId="2" applyFont="1" applyProtection="1">
      <protection locked="0"/>
    </xf>
    <xf numFmtId="2" fontId="0" fillId="0" borderId="0" xfId="0" applyNumberFormat="1" applyProtection="1">
      <protection locked="0"/>
    </xf>
    <xf numFmtId="0" fontId="0" fillId="20" borderId="1" xfId="0" applyFill="1" applyBorder="1" applyProtection="1">
      <protection locked="0"/>
    </xf>
    <xf numFmtId="0" fontId="0" fillId="7" borderId="1" xfId="0" applyFill="1" applyBorder="1" applyAlignment="1">
      <alignment horizontal="center"/>
    </xf>
    <xf numFmtId="166" fontId="0" fillId="2" borderId="1" xfId="0" applyNumberFormat="1" applyFill="1" applyBorder="1" applyAlignment="1">
      <alignment horizontal="center"/>
    </xf>
    <xf numFmtId="166" fontId="0" fillId="2" borderId="1" xfId="0" applyNumberFormat="1" applyFill="1" applyBorder="1"/>
    <xf numFmtId="9" fontId="0" fillId="20" borderId="1" xfId="2" applyFont="1" applyFill="1" applyBorder="1" applyProtection="1"/>
    <xf numFmtId="0" fontId="2" fillId="3" borderId="1" xfId="0" applyFont="1" applyFill="1" applyBorder="1"/>
    <xf numFmtId="0" fontId="2" fillId="26" borderId="1" xfId="0" applyFont="1" applyFill="1" applyBorder="1" applyAlignment="1">
      <alignment horizontal="center" wrapText="1"/>
    </xf>
    <xf numFmtId="0" fontId="2" fillId="14" borderId="1" xfId="0" applyFont="1" applyFill="1" applyBorder="1" applyAlignment="1">
      <alignment horizontal="center" wrapText="1"/>
    </xf>
    <xf numFmtId="0" fontId="2" fillId="4" borderId="1" xfId="0" applyFont="1" applyFill="1" applyBorder="1" applyAlignment="1">
      <alignment horizontal="center" wrapText="1"/>
    </xf>
    <xf numFmtId="0" fontId="2" fillId="11" borderId="1" xfId="0" applyFont="1" applyFill="1" applyBorder="1" applyAlignment="1">
      <alignment horizontal="center" wrapText="1"/>
    </xf>
    <xf numFmtId="0" fontId="2" fillId="0" borderId="0" xfId="0" applyFont="1" applyAlignment="1">
      <alignment wrapText="1"/>
    </xf>
    <xf numFmtId="0" fontId="9" fillId="19" borderId="1" xfId="0" applyFont="1" applyFill="1" applyBorder="1" applyAlignment="1">
      <alignment horizontal="center" wrapText="1"/>
    </xf>
    <xf numFmtId="9" fontId="2" fillId="6" borderId="2" xfId="2" applyFont="1" applyFill="1" applyBorder="1" applyAlignment="1" applyProtection="1">
      <alignment horizontal="center" vertical="top" wrapText="1"/>
      <protection locked="0"/>
    </xf>
    <xf numFmtId="0" fontId="2" fillId="6" borderId="0" xfId="0" applyFont="1" applyFill="1" applyAlignment="1">
      <alignment horizontal="left" vertical="top" wrapText="1"/>
    </xf>
    <xf numFmtId="0" fontId="7" fillId="0" borderId="0" xfId="0" applyFont="1" applyAlignment="1">
      <alignment horizontal="left" vertical="center"/>
    </xf>
    <xf numFmtId="0" fontId="14" fillId="8" borderId="0" xfId="0" applyFont="1" applyFill="1" applyAlignment="1">
      <alignment horizontal="left" vertical="top" wrapText="1"/>
    </xf>
    <xf numFmtId="0" fontId="0" fillId="8" borderId="0" xfId="0" applyFill="1" applyAlignment="1">
      <alignment horizontal="left" vertical="top" wrapText="1"/>
    </xf>
    <xf numFmtId="0" fontId="2" fillId="0" borderId="0" xfId="0" applyFont="1" applyAlignment="1">
      <alignment horizontal="left"/>
    </xf>
    <xf numFmtId="0" fontId="13" fillId="22" borderId="0" xfId="0" applyFont="1" applyFill="1" applyAlignment="1">
      <alignment horizontal="left" vertical="top" wrapText="1"/>
    </xf>
    <xf numFmtId="0" fontId="2" fillId="22" borderId="0" xfId="0" applyFont="1" applyFill="1" applyAlignment="1">
      <alignment horizontal="left" vertical="top" wrapText="1"/>
    </xf>
    <xf numFmtId="0" fontId="8" fillId="11" borderId="0" xfId="0" applyFont="1" applyFill="1" applyAlignment="1">
      <alignment horizontal="left" vertical="top" wrapText="1"/>
    </xf>
    <xf numFmtId="0" fontId="0" fillId="6" borderId="0" xfId="0" applyFill="1" applyAlignment="1">
      <alignment horizontal="left"/>
    </xf>
    <xf numFmtId="0" fontId="2" fillId="13" borderId="0" xfId="0" applyFont="1" applyFill="1" applyAlignment="1">
      <alignment horizontal="left"/>
    </xf>
    <xf numFmtId="0" fontId="14" fillId="25" borderId="0" xfId="0" applyFont="1" applyFill="1" applyAlignment="1">
      <alignment horizontal="left" wrapText="1"/>
    </xf>
    <xf numFmtId="0" fontId="0" fillId="25" borderId="0" xfId="0" applyFill="1" applyAlignment="1">
      <alignment horizontal="left" wrapText="1"/>
    </xf>
    <xf numFmtId="0" fontId="12" fillId="17" borderId="0" xfId="0" applyFont="1" applyFill="1" applyAlignment="1">
      <alignment horizontal="left" vertical="top" wrapText="1"/>
    </xf>
    <xf numFmtId="0" fontId="2" fillId="19" borderId="0" xfId="0" applyFont="1" applyFill="1" applyAlignment="1">
      <alignment horizontal="left" vertical="top" wrapText="1"/>
    </xf>
    <xf numFmtId="0" fontId="2" fillId="11" borderId="0" xfId="0" applyFont="1" applyFill="1" applyAlignment="1">
      <alignment horizontal="left" wrapText="1"/>
    </xf>
    <xf numFmtId="0" fontId="0" fillId="20" borderId="0" xfId="0" applyFill="1" applyAlignment="1">
      <alignment horizontal="left" vertical="top" wrapText="1"/>
    </xf>
    <xf numFmtId="0" fontId="0" fillId="0" borderId="0" xfId="0" applyAlignment="1">
      <alignment horizontal="center"/>
    </xf>
    <xf numFmtId="0" fontId="14" fillId="25" borderId="0" xfId="0" applyFont="1" applyFill="1" applyAlignment="1">
      <alignment horizontal="left" vertical="top" wrapText="1"/>
    </xf>
    <xf numFmtId="0" fontId="0" fillId="25" borderId="0" xfId="0" applyFill="1" applyAlignment="1">
      <alignment horizontal="left" vertical="top" wrapText="1"/>
    </xf>
    <xf numFmtId="0" fontId="0" fillId="6" borderId="0" xfId="0" applyFill="1" applyAlignment="1">
      <alignment horizontal="left" vertical="top" wrapText="1"/>
    </xf>
    <xf numFmtId="0" fontId="2" fillId="6" borderId="0" xfId="0" applyFont="1" applyFill="1" applyAlignment="1">
      <alignment horizontal="left" vertical="top" wrapText="1"/>
    </xf>
    <xf numFmtId="0" fontId="13" fillId="6" borderId="0" xfId="0" applyFont="1" applyFill="1" applyAlignment="1">
      <alignment horizontal="left"/>
    </xf>
    <xf numFmtId="0" fontId="2" fillId="6" borderId="0" xfId="0" applyFont="1" applyFill="1" applyAlignment="1">
      <alignment horizontal="left"/>
    </xf>
    <xf numFmtId="0" fontId="0" fillId="5" borderId="0" xfId="0" applyFill="1" applyAlignment="1">
      <alignment horizontal="left"/>
    </xf>
    <xf numFmtId="0" fontId="2" fillId="18" borderId="0" xfId="0" applyFont="1" applyFill="1" applyAlignment="1">
      <alignment horizontal="left" wrapText="1"/>
    </xf>
    <xf numFmtId="0" fontId="2" fillId="19" borderId="0" xfId="0" applyFont="1" applyFill="1" applyAlignment="1">
      <alignment horizontal="left"/>
    </xf>
    <xf numFmtId="0" fontId="4" fillId="0" borderId="0" xfId="0" applyFont="1" applyAlignment="1">
      <alignment horizontal="left"/>
    </xf>
    <xf numFmtId="0" fontId="2" fillId="10" borderId="0" xfId="0" applyFont="1" applyFill="1" applyAlignment="1">
      <alignment horizontal="left"/>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xf>
    <xf numFmtId="0" fontId="0" fillId="2" borderId="0" xfId="0" applyFill="1" applyAlignment="1">
      <alignment horizontal="left" vertical="top" wrapText="1"/>
    </xf>
    <xf numFmtId="0" fontId="2" fillId="0" borderId="0" xfId="0" applyFont="1" applyAlignment="1">
      <alignment horizontal="left" wrapText="1"/>
    </xf>
    <xf numFmtId="0" fontId="0" fillId="2" borderId="0" xfId="0" applyFill="1" applyAlignment="1">
      <alignment horizontal="left"/>
    </xf>
    <xf numFmtId="0" fontId="2" fillId="11" borderId="0" xfId="0" applyFont="1" applyFill="1" applyAlignment="1">
      <alignment horizontal="left"/>
    </xf>
    <xf numFmtId="0" fontId="2" fillId="21" borderId="0" xfId="0" applyFont="1" applyFill="1" applyAlignment="1">
      <alignment horizontal="left" vertical="top" wrapText="1"/>
    </xf>
    <xf numFmtId="0" fontId="0" fillId="0" borderId="0" xfId="0" applyAlignment="1">
      <alignment horizontal="left" wrapText="1"/>
    </xf>
    <xf numFmtId="0" fontId="0" fillId="2" borderId="0" xfId="0" applyFill="1" applyAlignment="1">
      <alignment horizontal="left" wrapText="1"/>
    </xf>
    <xf numFmtId="0" fontId="2" fillId="5" borderId="0" xfId="0" applyFont="1" applyFill="1" applyAlignment="1">
      <alignment horizontal="left" vertical="top" wrapText="1"/>
    </xf>
    <xf numFmtId="0" fontId="2" fillId="6" borderId="3" xfId="0" applyFont="1" applyFill="1" applyBorder="1" applyAlignment="1" applyProtection="1">
      <alignment horizontal="center" vertical="top" wrapText="1"/>
      <protection locked="0"/>
    </xf>
    <xf numFmtId="0" fontId="2" fillId="6" borderId="4" xfId="0" applyFont="1" applyFill="1" applyBorder="1" applyAlignment="1" applyProtection="1">
      <alignment horizontal="center" vertical="top" wrapText="1"/>
      <protection locked="0"/>
    </xf>
    <xf numFmtId="0" fontId="2" fillId="6" borderId="0" xfId="0" applyFont="1" applyFill="1" applyAlignment="1">
      <alignment horizontal="right" vertical="top" wrapText="1"/>
    </xf>
    <xf numFmtId="0" fontId="2" fillId="16" borderId="0" xfId="0" applyFont="1" applyFill="1" applyAlignment="1">
      <alignment horizontal="left"/>
    </xf>
    <xf numFmtId="0" fontId="0" fillId="11" borderId="0" xfId="0" applyFill="1" applyAlignment="1">
      <alignment horizontal="left" vertical="top" wrapText="1"/>
    </xf>
    <xf numFmtId="0" fontId="2" fillId="13" borderId="1" xfId="0" applyFont="1" applyFill="1" applyBorder="1" applyAlignment="1">
      <alignment horizontal="center"/>
    </xf>
    <xf numFmtId="0" fontId="2" fillId="15" borderId="1" xfId="0" applyFont="1" applyFill="1" applyBorder="1" applyAlignment="1">
      <alignment horizontal="center"/>
    </xf>
    <xf numFmtId="0" fontId="2" fillId="10" borderId="1" xfId="0" applyFont="1" applyFill="1" applyBorder="1" applyAlignment="1">
      <alignment horizontal="center"/>
    </xf>
    <xf numFmtId="0" fontId="2" fillId="18" borderId="1" xfId="0" applyFont="1" applyFill="1" applyBorder="1" applyAlignment="1">
      <alignment horizontal="center"/>
    </xf>
    <xf numFmtId="0" fontId="2" fillId="22" borderId="0" xfId="0" applyFont="1" applyFill="1" applyAlignment="1">
      <alignment horizontal="right"/>
    </xf>
    <xf numFmtId="0" fontId="0" fillId="24" borderId="0" xfId="0" applyFill="1" applyAlignment="1">
      <alignment horizontal="center"/>
    </xf>
    <xf numFmtId="0" fontId="2" fillId="3" borderId="1" xfId="0" applyFont="1" applyFill="1" applyBorder="1" applyAlignment="1">
      <alignment horizontal="center"/>
    </xf>
    <xf numFmtId="0" fontId="5" fillId="24" borderId="0" xfId="3" applyFill="1" applyAlignment="1" applyProtection="1">
      <alignment horizontal="left"/>
    </xf>
    <xf numFmtId="0" fontId="0" fillId="0" borderId="0" xfId="0" applyAlignment="1" applyProtection="1">
      <alignment horizontal="center"/>
      <protection locked="0"/>
    </xf>
    <xf numFmtId="0" fontId="10" fillId="12" borderId="0" xfId="0" applyFont="1" applyFill="1" applyAlignment="1">
      <alignment horizontal="center"/>
    </xf>
    <xf numFmtId="0" fontId="10" fillId="18" borderId="0" xfId="0" applyFont="1" applyFill="1" applyAlignment="1">
      <alignment horizontal="center"/>
    </xf>
    <xf numFmtId="0" fontId="14" fillId="0" borderId="0" xfId="0" applyFont="1" applyAlignment="1">
      <alignment horizontal="left" wrapText="1"/>
    </xf>
    <xf numFmtId="0" fontId="0" fillId="0" borderId="0" xfId="0"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wrapText="1"/>
    </xf>
    <xf numFmtId="0" fontId="6" fillId="0" borderId="0" xfId="0" applyFont="1" applyAlignment="1">
      <alignment horizontal="left" vertical="center" wrapText="1"/>
    </xf>
    <xf numFmtId="0" fontId="5" fillId="0" borderId="0" xfId="3" applyAlignment="1">
      <alignment horizontal="left"/>
    </xf>
    <xf numFmtId="0" fontId="7" fillId="0" borderId="0" xfId="0" applyFont="1" applyAlignment="1">
      <alignment horizontal="left" vertical="center" wrapText="1"/>
    </xf>
    <xf numFmtId="0" fontId="7" fillId="0" borderId="0" xfId="0" applyFont="1" applyAlignment="1">
      <alignment horizontal="left" vertical="center"/>
    </xf>
  </cellXfs>
  <cellStyles count="4">
    <cellStyle name="Comma" xfId="1" builtinId="3"/>
    <cellStyle name="Hyperlink" xfId="3" builtinId="8"/>
    <cellStyle name="Normal" xfId="0" builtinId="0"/>
    <cellStyle name="Percent" xfId="2" builtinId="5"/>
  </cellStyles>
  <dxfs count="7">
    <dxf>
      <fill>
        <patternFill>
          <bgColor rgb="FFFF0000"/>
        </patternFill>
      </fill>
    </dxf>
    <dxf>
      <font>
        <color rgb="FFFF0000"/>
      </font>
      <fill>
        <patternFill>
          <bgColor rgb="FFFFFFCC"/>
        </patternFill>
      </fill>
    </dxf>
    <dxf>
      <fill>
        <patternFill>
          <bgColor theme="9" tint="0.39994506668294322"/>
        </patternFill>
      </fill>
    </dxf>
    <dxf>
      <fill>
        <patternFill>
          <bgColor rgb="FFFFFFCC"/>
        </patternFill>
      </fill>
    </dxf>
    <dxf>
      <fill>
        <patternFill>
          <bgColor theme="9" tint="0.39994506668294322"/>
        </patternFill>
      </fill>
    </dxf>
    <dxf>
      <numFmt numFmtId="166" formatCode="0.0"/>
    </dxf>
    <dxf>
      <numFmt numFmtId="2" formatCode="0.00"/>
    </dxf>
  </dxfs>
  <tableStyles count="0" defaultTableStyle="TableStyleMedium2" defaultPivotStyle="PivotStyleLight16"/>
  <colors>
    <mruColors>
      <color rgb="FFFFFFCC"/>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FRASIER/AppData/Local/Microsoft/Windows/INetCache/Content.Outlook/80ZHDFU1/Draft%20NREL-JO%20ESB%20Route%20Analysis%20Tool_WRI%20equity%20(002).xlsx" TargetMode="External"/><Relationship Id="rId1" Type="http://schemas.openxmlformats.org/officeDocument/2006/relationships/externalLinkPath" Target="file:///C:/Users/RFRASIER/AppData/Local/Microsoft/Windows/INetCache/Content.Outlook/80ZHDFU1/Draft%20NREL-JO%20ESB%20Route%20Analysis%20Tool_WRI%20equity%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Equity Guidance"/>
      <sheetName val="Charger Size Output"/>
      <sheetName val="Calculations"/>
      <sheetName val="Drop Downs"/>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E269FB-0781-40A7-BB76-9130922B2122}" name="Table1" displayName="Table1" ref="G1:I15" totalsRowShown="0">
  <autoFilter ref="G1:I15" xr:uid="{0CE269FB-0781-40A7-BB76-9130922B2122}"/>
  <tableColumns count="3">
    <tableColumn id="1" xr3:uid="{A3567A7C-1810-493F-88FE-3BEFDC7CD8BE}" name="TypeA"/>
    <tableColumn id="2" xr3:uid="{54FC83CC-0676-4B7B-ABD9-3C9ED6640FB2}" name="TypeC"/>
    <tableColumn id="3" xr3:uid="{719E703E-4946-48BB-8DF3-F0A455B2FA23}" name="TypeD"/>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765C4A-CEE3-426F-BE9E-796D34F739B7}" name="Table2" displayName="Table2" ref="A18:F40" totalsRowShown="0">
  <autoFilter ref="A18:F40" xr:uid="{4F765C4A-CEE3-426F-BE9E-796D34F739B7}"/>
  <tableColumns count="6">
    <tableColumn id="1" xr3:uid="{CB7C3C66-A13A-499B-A66E-1A31E0B09D35}" name="Type"/>
    <tableColumn id="2" xr3:uid="{E1259DBF-5925-48B0-8C42-A60AA5CA1F2C}" name="Make/Model"/>
    <tableColumn id="3" xr3:uid="{65F4BEB3-5A7D-4ECC-8697-88615842CAEB}" name="Usable Battery Size (kWh)"/>
    <tableColumn id="4" xr3:uid="{3308F828-90BE-4288-9173-E8992E873711}" name="Range (miles)"/>
    <tableColumn id="5" xr3:uid="{04B8C1D1-A9F5-4B03-9E73-0ABBE5E3FA4F}" name="Bus Efficiency (kWh/mile)" dataDxfId="6">
      <calculatedColumnFormula>C19/D19</calculatedColumnFormula>
    </tableColumn>
    <tableColumn id="6" xr3:uid="{500D2E51-F427-4A8D-80E6-EA4C4BB1177D}" name="Listed Battery Size (kWh)" dataDxfId="5"/>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ncei.noaa.gov/access/monitoring/climate-at-a-glance/county/time-seri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energyjustice-schools.egs.anl.gov/" TargetMode="External"/><Relationship Id="rId1" Type="http://schemas.openxmlformats.org/officeDocument/2006/relationships/hyperlink" Target="https://energyjustice-schools.egs.anl.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8AB25-9C21-427F-9B42-E8501C48FC72}">
  <dimension ref="A1:Q97"/>
  <sheetViews>
    <sheetView tabSelected="1" workbookViewId="0">
      <selection sqref="A1:N1"/>
    </sheetView>
  </sheetViews>
  <sheetFormatPr baseColWidth="10" defaultColWidth="8.83203125" defaultRowHeight="15" x14ac:dyDescent="0.2"/>
  <cols>
    <col min="1" max="1" width="3.5" customWidth="1"/>
    <col min="5" max="5" width="10.33203125" customWidth="1"/>
  </cols>
  <sheetData>
    <row r="1" spans="1:14" ht="23" x14ac:dyDescent="0.25">
      <c r="A1" s="77" t="s">
        <v>0</v>
      </c>
      <c r="B1" s="77"/>
      <c r="C1" s="77"/>
      <c r="D1" s="77"/>
      <c r="E1" s="77"/>
      <c r="F1" s="77"/>
      <c r="G1" s="77"/>
      <c r="H1" s="77"/>
      <c r="I1" s="77"/>
      <c r="J1" s="77"/>
      <c r="K1" s="77"/>
      <c r="L1" s="77"/>
      <c r="M1" s="77"/>
      <c r="N1" s="77"/>
    </row>
    <row r="2" spans="1:14" ht="15" customHeight="1" x14ac:dyDescent="0.2">
      <c r="A2" s="83" t="s">
        <v>1</v>
      </c>
      <c r="B2" s="83"/>
      <c r="C2" s="83"/>
      <c r="D2" s="83"/>
      <c r="E2" s="83"/>
      <c r="F2" s="83"/>
      <c r="G2" s="83"/>
      <c r="H2" s="83"/>
      <c r="I2" s="83"/>
      <c r="J2" s="83"/>
      <c r="K2" s="83"/>
      <c r="L2" s="83"/>
      <c r="M2" s="83"/>
      <c r="N2" s="83"/>
    </row>
    <row r="3" spans="1:14" x14ac:dyDescent="0.2">
      <c r="A3" s="83"/>
      <c r="B3" s="83"/>
      <c r="C3" s="83"/>
      <c r="D3" s="83"/>
      <c r="E3" s="83"/>
      <c r="F3" s="83"/>
      <c r="G3" s="83"/>
      <c r="H3" s="83"/>
      <c r="I3" s="83"/>
      <c r="J3" s="83"/>
      <c r="K3" s="83"/>
      <c r="L3" s="83"/>
      <c r="M3" s="83"/>
      <c r="N3" s="83"/>
    </row>
    <row r="4" spans="1:14" x14ac:dyDescent="0.2">
      <c r="A4" s="83"/>
      <c r="B4" s="83"/>
      <c r="C4" s="83"/>
      <c r="D4" s="83"/>
      <c r="E4" s="83"/>
      <c r="F4" s="83"/>
      <c r="G4" s="83"/>
      <c r="H4" s="83"/>
      <c r="I4" s="83"/>
      <c r="J4" s="83"/>
      <c r="K4" s="83"/>
      <c r="L4" s="83"/>
      <c r="M4" s="83"/>
      <c r="N4" s="83"/>
    </row>
    <row r="5" spans="1:14" x14ac:dyDescent="0.2">
      <c r="A5" s="67"/>
      <c r="B5" s="67"/>
      <c r="C5" s="67"/>
      <c r="D5" s="67"/>
      <c r="E5" s="67"/>
      <c r="F5" s="67"/>
      <c r="G5" s="67"/>
      <c r="H5" s="67"/>
      <c r="I5" s="67"/>
      <c r="J5" s="67"/>
      <c r="K5" s="67"/>
      <c r="L5" s="67"/>
      <c r="M5" s="67"/>
      <c r="N5" s="67"/>
    </row>
    <row r="6" spans="1:14" x14ac:dyDescent="0.2">
      <c r="A6" s="79" t="s">
        <v>2</v>
      </c>
      <c r="B6" s="80"/>
      <c r="C6" s="80"/>
      <c r="D6" s="80"/>
      <c r="E6" s="80"/>
      <c r="F6" s="80"/>
      <c r="G6" s="80"/>
      <c r="H6" s="80"/>
      <c r="I6" s="80"/>
      <c r="J6" s="80"/>
      <c r="K6" s="80"/>
      <c r="L6" s="80"/>
      <c r="M6" s="80"/>
      <c r="N6" s="80"/>
    </row>
    <row r="7" spans="1:14" x14ac:dyDescent="0.2">
      <c r="A7" s="81" t="s">
        <v>3</v>
      </c>
      <c r="B7" s="81"/>
      <c r="C7" s="81"/>
      <c r="D7" s="81"/>
      <c r="E7" s="81"/>
      <c r="F7" s="81"/>
      <c r="G7" s="81"/>
      <c r="H7" s="81"/>
      <c r="I7" s="81"/>
      <c r="J7" s="81"/>
      <c r="K7" s="81"/>
      <c r="L7" s="81"/>
      <c r="M7" s="81"/>
      <c r="N7" s="81"/>
    </row>
    <row r="8" spans="1:14" ht="15" customHeight="1" x14ac:dyDescent="0.2">
      <c r="A8" s="87" t="s">
        <v>4</v>
      </c>
      <c r="B8" s="87"/>
      <c r="C8" s="87"/>
      <c r="D8" s="87"/>
      <c r="E8" s="87"/>
      <c r="F8" s="87"/>
      <c r="G8" s="87"/>
      <c r="H8" s="87"/>
      <c r="I8" s="87"/>
      <c r="J8" s="87"/>
      <c r="K8" s="87"/>
      <c r="L8" s="87"/>
      <c r="M8" s="87"/>
      <c r="N8" s="87"/>
    </row>
    <row r="9" spans="1:14" x14ac:dyDescent="0.2">
      <c r="A9" s="87"/>
      <c r="B9" s="87"/>
      <c r="C9" s="87"/>
      <c r="D9" s="87"/>
      <c r="E9" s="87"/>
      <c r="F9" s="87"/>
      <c r="G9" s="87"/>
      <c r="H9" s="87"/>
      <c r="I9" s="87"/>
      <c r="J9" s="87"/>
      <c r="K9" s="87"/>
      <c r="L9" s="87"/>
      <c r="M9" s="87"/>
      <c r="N9" s="87"/>
    </row>
    <row r="10" spans="1:14" x14ac:dyDescent="0.2">
      <c r="A10" s="87"/>
      <c r="B10" s="87"/>
      <c r="C10" s="87"/>
      <c r="D10" s="87"/>
      <c r="E10" s="87"/>
      <c r="F10" s="87"/>
      <c r="G10" s="87"/>
      <c r="H10" s="87"/>
      <c r="I10" s="87"/>
      <c r="J10" s="87"/>
      <c r="K10" s="87"/>
      <c r="L10" s="87"/>
      <c r="M10" s="87"/>
      <c r="N10" s="87"/>
    </row>
    <row r="11" spans="1:14" x14ac:dyDescent="0.2">
      <c r="A11" s="67"/>
      <c r="B11" s="67"/>
      <c r="C11" s="67"/>
      <c r="D11" s="67"/>
      <c r="E11" s="67"/>
      <c r="F11" s="67"/>
      <c r="G11" s="67"/>
      <c r="H11" s="67"/>
      <c r="I11" s="67"/>
      <c r="J11" s="67"/>
      <c r="K11" s="67"/>
      <c r="L11" s="67"/>
      <c r="M11" s="67"/>
      <c r="N11" s="67"/>
    </row>
    <row r="12" spans="1:14" x14ac:dyDescent="0.2">
      <c r="A12" s="55" t="s">
        <v>5</v>
      </c>
      <c r="B12" s="55"/>
      <c r="C12" s="55"/>
      <c r="D12" s="55"/>
      <c r="E12" s="55"/>
      <c r="F12" s="55"/>
      <c r="G12" s="55"/>
      <c r="H12" s="55"/>
      <c r="I12" s="55"/>
      <c r="J12" s="55"/>
      <c r="K12" s="55"/>
      <c r="L12" s="55"/>
      <c r="M12" s="55"/>
      <c r="N12" s="55"/>
    </row>
    <row r="13" spans="1:14" x14ac:dyDescent="0.2">
      <c r="A13" s="55" t="s">
        <v>6</v>
      </c>
      <c r="B13" s="55"/>
      <c r="C13" s="55"/>
      <c r="D13" s="55"/>
      <c r="E13" s="55"/>
      <c r="F13" s="55"/>
      <c r="G13" s="55"/>
      <c r="H13" s="55"/>
      <c r="I13" s="55"/>
      <c r="J13" s="55"/>
      <c r="K13" s="55"/>
      <c r="L13" s="55"/>
      <c r="M13" s="55"/>
      <c r="N13" s="55"/>
    </row>
    <row r="14" spans="1:14" x14ac:dyDescent="0.2">
      <c r="A14" s="56" t="s">
        <v>7</v>
      </c>
      <c r="B14" s="57"/>
      <c r="C14" s="57"/>
      <c r="D14" s="57"/>
      <c r="E14" s="57"/>
      <c r="F14" s="57"/>
      <c r="G14" s="57"/>
      <c r="H14" s="57"/>
      <c r="I14" s="57"/>
      <c r="J14" s="57"/>
      <c r="K14" s="57"/>
      <c r="L14" s="57"/>
      <c r="M14" s="57"/>
      <c r="N14" s="57"/>
    </row>
    <row r="15" spans="1:14" x14ac:dyDescent="0.2">
      <c r="A15" s="57"/>
      <c r="B15" s="57"/>
      <c r="C15" s="57"/>
      <c r="D15" s="57"/>
      <c r="E15" s="57"/>
      <c r="F15" s="57"/>
      <c r="G15" s="57"/>
      <c r="H15" s="57"/>
      <c r="I15" s="57"/>
      <c r="J15" s="57"/>
      <c r="K15" s="57"/>
      <c r="L15" s="57"/>
      <c r="M15" s="57"/>
      <c r="N15" s="57"/>
    </row>
    <row r="16" spans="1:14" x14ac:dyDescent="0.2">
      <c r="A16" s="55" t="s">
        <v>8</v>
      </c>
      <c r="B16" s="55"/>
      <c r="C16" s="55"/>
      <c r="D16" s="55"/>
      <c r="E16" s="55"/>
      <c r="F16" s="55"/>
      <c r="G16" s="55"/>
      <c r="H16" s="55"/>
      <c r="I16" s="55"/>
      <c r="J16" s="55"/>
      <c r="K16" s="55"/>
      <c r="L16" s="55"/>
      <c r="M16" s="55"/>
      <c r="N16" s="55"/>
    </row>
    <row r="17" spans="1:14" x14ac:dyDescent="0.2">
      <c r="A17" s="93" t="s">
        <v>9</v>
      </c>
      <c r="B17" s="93"/>
      <c r="C17" s="93"/>
      <c r="D17" s="93"/>
      <c r="E17" s="93"/>
      <c r="F17" s="93"/>
      <c r="G17" s="93"/>
      <c r="H17" s="93"/>
      <c r="I17" s="93"/>
      <c r="J17" s="93"/>
      <c r="K17" s="93"/>
      <c r="L17" s="93"/>
      <c r="M17" s="93"/>
      <c r="N17" s="93"/>
    </row>
    <row r="18" spans="1:14" x14ac:dyDescent="0.2">
      <c r="A18" s="61" t="s">
        <v>10</v>
      </c>
      <c r="B18" s="62"/>
      <c r="C18" s="62"/>
      <c r="D18" s="62"/>
      <c r="E18" s="62"/>
      <c r="F18" s="62"/>
      <c r="G18" s="62"/>
      <c r="H18" s="62"/>
      <c r="I18" s="62"/>
      <c r="J18" s="62"/>
      <c r="K18" s="62"/>
      <c r="L18" s="62"/>
      <c r="M18" s="62"/>
      <c r="N18" s="62"/>
    </row>
    <row r="19" spans="1:14" x14ac:dyDescent="0.2">
      <c r="A19" s="62"/>
      <c r="B19" s="62"/>
      <c r="C19" s="62"/>
      <c r="D19" s="62"/>
      <c r="E19" s="62"/>
      <c r="F19" s="62"/>
      <c r="G19" s="62"/>
      <c r="H19" s="62"/>
      <c r="I19" s="62"/>
      <c r="J19" s="62"/>
      <c r="K19" s="62"/>
      <c r="L19" s="62"/>
      <c r="M19" s="62"/>
      <c r="N19" s="62"/>
    </row>
    <row r="20" spans="1:14" ht="15" customHeight="1" x14ac:dyDescent="0.2">
      <c r="A20" s="68" t="s">
        <v>11</v>
      </c>
      <c r="B20" s="69"/>
      <c r="C20" s="69"/>
      <c r="D20" s="69"/>
      <c r="E20" s="69"/>
      <c r="F20" s="69"/>
      <c r="G20" s="69"/>
      <c r="H20" s="69"/>
      <c r="I20" s="69"/>
      <c r="J20" s="69"/>
      <c r="K20" s="69"/>
      <c r="L20" s="69"/>
      <c r="M20" s="69"/>
      <c r="N20" s="69"/>
    </row>
    <row r="21" spans="1:14" x14ac:dyDescent="0.2">
      <c r="A21" s="69"/>
      <c r="B21" s="69"/>
      <c r="C21" s="69"/>
      <c r="D21" s="69"/>
      <c r="E21" s="69"/>
      <c r="F21" s="69"/>
      <c r="G21" s="69"/>
      <c r="H21" s="69"/>
      <c r="I21" s="69"/>
      <c r="J21" s="69"/>
      <c r="K21" s="69"/>
      <c r="L21" s="69"/>
      <c r="M21" s="69"/>
      <c r="N21" s="69"/>
    </row>
    <row r="22" spans="1:14" x14ac:dyDescent="0.2">
      <c r="A22" s="69"/>
      <c r="B22" s="69"/>
      <c r="C22" s="69"/>
      <c r="D22" s="69"/>
      <c r="E22" s="69"/>
      <c r="F22" s="69"/>
      <c r="G22" s="69"/>
      <c r="H22" s="69"/>
      <c r="I22" s="69"/>
      <c r="J22" s="69"/>
      <c r="K22" s="69"/>
      <c r="L22" s="69"/>
      <c r="M22" s="69"/>
      <c r="N22" s="69"/>
    </row>
    <row r="23" spans="1:14" x14ac:dyDescent="0.2">
      <c r="A23" s="55" t="s">
        <v>12</v>
      </c>
      <c r="B23" s="55"/>
      <c r="C23" s="55"/>
      <c r="D23" s="55"/>
      <c r="E23" s="55"/>
      <c r="F23" s="55"/>
      <c r="G23" s="55"/>
      <c r="H23" s="55"/>
      <c r="I23" s="55"/>
      <c r="J23" s="55"/>
      <c r="K23" s="55"/>
      <c r="L23" s="55"/>
      <c r="M23" s="55"/>
      <c r="N23" s="55"/>
    </row>
    <row r="24" spans="1:14" x14ac:dyDescent="0.2">
      <c r="A24" s="60" t="s">
        <v>13</v>
      </c>
      <c r="B24" s="60"/>
      <c r="C24" s="60"/>
      <c r="D24" s="60"/>
      <c r="E24" s="60"/>
      <c r="F24" s="60"/>
      <c r="G24" s="60"/>
      <c r="H24" s="60"/>
      <c r="I24" s="60"/>
      <c r="J24" s="60"/>
      <c r="K24" s="60"/>
      <c r="L24" s="60"/>
      <c r="M24" s="60"/>
      <c r="N24" s="60"/>
    </row>
    <row r="25" spans="1:14" ht="15" customHeight="1" x14ac:dyDescent="0.2">
      <c r="A25" s="53" t="s">
        <v>14</v>
      </c>
      <c r="B25" s="54"/>
      <c r="C25" s="54"/>
      <c r="D25" s="54"/>
      <c r="E25" s="54"/>
      <c r="F25" s="54"/>
      <c r="G25" s="54"/>
      <c r="H25" s="54"/>
      <c r="I25" s="54"/>
      <c r="J25" s="54"/>
      <c r="K25" s="54"/>
      <c r="L25" s="54"/>
      <c r="M25" s="54"/>
      <c r="N25" s="54"/>
    </row>
    <row r="26" spans="1:14" ht="15" customHeight="1" x14ac:dyDescent="0.2">
      <c r="A26" s="53" t="s">
        <v>15</v>
      </c>
      <c r="B26" s="54"/>
      <c r="C26" s="54"/>
      <c r="D26" s="54"/>
      <c r="E26" s="54"/>
      <c r="F26" s="54"/>
      <c r="G26" s="54"/>
      <c r="H26" s="54"/>
      <c r="I26" s="54"/>
      <c r="J26" s="54"/>
      <c r="K26" s="54"/>
      <c r="L26" s="54"/>
      <c r="M26" s="54"/>
      <c r="N26" s="54"/>
    </row>
    <row r="27" spans="1:14" x14ac:dyDescent="0.2">
      <c r="A27" s="54"/>
      <c r="B27" s="54"/>
      <c r="C27" s="54"/>
      <c r="D27" s="54"/>
      <c r="E27" s="54"/>
      <c r="F27" s="54"/>
      <c r="G27" s="54"/>
      <c r="H27" s="54"/>
      <c r="I27" s="54"/>
      <c r="J27" s="54"/>
      <c r="K27" s="54"/>
      <c r="L27" s="54"/>
      <c r="M27" s="54"/>
      <c r="N27" s="54"/>
    </row>
    <row r="28" spans="1:14" x14ac:dyDescent="0.2">
      <c r="A28" s="53" t="s">
        <v>16</v>
      </c>
      <c r="B28" s="54"/>
      <c r="C28" s="54"/>
      <c r="D28" s="54"/>
      <c r="E28" s="54"/>
      <c r="F28" s="54"/>
      <c r="G28" s="54"/>
      <c r="H28" s="54"/>
      <c r="I28" s="54"/>
      <c r="J28" s="54"/>
      <c r="K28" s="54"/>
      <c r="L28" s="54"/>
      <c r="M28" s="54"/>
      <c r="N28" s="54"/>
    </row>
    <row r="29" spans="1:14" ht="15" customHeight="1" x14ac:dyDescent="0.2">
      <c r="A29" s="53" t="s">
        <v>17</v>
      </c>
      <c r="B29" s="54"/>
      <c r="C29" s="54"/>
      <c r="D29" s="54"/>
      <c r="E29" s="54"/>
      <c r="F29" s="54"/>
      <c r="G29" s="54"/>
      <c r="H29" s="54"/>
      <c r="I29" s="54"/>
      <c r="J29" s="54"/>
      <c r="K29" s="54"/>
      <c r="L29" s="54"/>
      <c r="M29" s="54"/>
      <c r="N29" s="54"/>
    </row>
    <row r="30" spans="1:14" x14ac:dyDescent="0.2">
      <c r="A30" s="54"/>
      <c r="B30" s="54"/>
      <c r="C30" s="54"/>
      <c r="D30" s="54"/>
      <c r="E30" s="54"/>
      <c r="F30" s="54"/>
      <c r="G30" s="54"/>
      <c r="H30" s="54"/>
      <c r="I30" s="54"/>
      <c r="J30" s="54"/>
      <c r="K30" s="54"/>
      <c r="L30" s="54"/>
      <c r="M30" s="54"/>
      <c r="N30" s="54"/>
    </row>
    <row r="31" spans="1:14" x14ac:dyDescent="0.2">
      <c r="A31" s="54"/>
      <c r="B31" s="54"/>
      <c r="C31" s="54"/>
      <c r="D31" s="54"/>
      <c r="E31" s="54"/>
      <c r="F31" s="54"/>
      <c r="G31" s="54"/>
      <c r="H31" s="54"/>
      <c r="I31" s="54"/>
      <c r="J31" s="54"/>
      <c r="K31" s="54"/>
      <c r="L31" s="54"/>
      <c r="M31" s="54"/>
      <c r="N31" s="54"/>
    </row>
    <row r="32" spans="1:14" x14ac:dyDescent="0.2">
      <c r="A32" s="53" t="s">
        <v>18</v>
      </c>
      <c r="B32" s="54"/>
      <c r="C32" s="54"/>
      <c r="D32" s="54"/>
      <c r="E32" s="54"/>
      <c r="F32" s="54"/>
      <c r="G32" s="54"/>
      <c r="H32" s="54"/>
      <c r="I32" s="54"/>
      <c r="J32" s="54"/>
      <c r="K32" s="54"/>
      <c r="L32" s="54"/>
      <c r="M32" s="54"/>
      <c r="N32" s="54"/>
    </row>
    <row r="33" spans="1:14" x14ac:dyDescent="0.2">
      <c r="A33" s="54"/>
      <c r="B33" s="54"/>
      <c r="C33" s="54"/>
      <c r="D33" s="54"/>
      <c r="E33" s="54"/>
      <c r="F33" s="54"/>
      <c r="G33" s="54"/>
      <c r="H33" s="54"/>
      <c r="I33" s="54"/>
      <c r="J33" s="54"/>
      <c r="K33" s="54"/>
      <c r="L33" s="54"/>
      <c r="M33" s="54"/>
      <c r="N33" s="54"/>
    </row>
    <row r="34" spans="1:14" ht="15" customHeight="1" x14ac:dyDescent="0.2">
      <c r="A34" s="53" t="s">
        <v>19</v>
      </c>
      <c r="B34" s="54"/>
      <c r="C34" s="54"/>
      <c r="D34" s="54"/>
      <c r="E34" s="54"/>
      <c r="F34" s="54"/>
      <c r="G34" s="54"/>
      <c r="H34" s="54"/>
      <c r="I34" s="54"/>
      <c r="J34" s="54"/>
      <c r="K34" s="54"/>
      <c r="L34" s="54"/>
      <c r="M34" s="54"/>
      <c r="N34" s="54"/>
    </row>
    <row r="35" spans="1:14" x14ac:dyDescent="0.2">
      <c r="A35" s="54"/>
      <c r="B35" s="54"/>
      <c r="C35" s="54"/>
      <c r="D35" s="54"/>
      <c r="E35" s="54"/>
      <c r="F35" s="54"/>
      <c r="G35" s="54"/>
      <c r="H35" s="54"/>
      <c r="I35" s="54"/>
      <c r="J35" s="54"/>
      <c r="K35" s="54"/>
      <c r="L35" s="54"/>
      <c r="M35" s="54"/>
      <c r="N35" s="54"/>
    </row>
    <row r="36" spans="1:14" x14ac:dyDescent="0.2">
      <c r="A36" s="54"/>
      <c r="B36" s="54"/>
      <c r="C36" s="54"/>
      <c r="D36" s="54"/>
      <c r="E36" s="54"/>
      <c r="F36" s="54"/>
      <c r="G36" s="54"/>
      <c r="H36" s="54"/>
      <c r="I36" s="54"/>
      <c r="J36" s="54"/>
      <c r="K36" s="54"/>
      <c r="L36" s="54"/>
      <c r="M36" s="54"/>
      <c r="N36" s="54"/>
    </row>
    <row r="37" spans="1:14" ht="15" customHeight="1" x14ac:dyDescent="0.2">
      <c r="A37" s="53" t="s">
        <v>20</v>
      </c>
      <c r="B37" s="54"/>
      <c r="C37" s="54"/>
      <c r="D37" s="54"/>
      <c r="E37" s="54"/>
      <c r="F37" s="54"/>
      <c r="G37" s="54"/>
      <c r="H37" s="54"/>
      <c r="I37" s="54"/>
      <c r="J37" s="54"/>
      <c r="K37" s="54"/>
      <c r="L37" s="54"/>
      <c r="M37" s="54"/>
      <c r="N37" s="54"/>
    </row>
    <row r="38" spans="1:14" x14ac:dyDescent="0.2">
      <c r="A38" s="54"/>
      <c r="B38" s="54"/>
      <c r="C38" s="54"/>
      <c r="D38" s="54"/>
      <c r="E38" s="54"/>
      <c r="F38" s="54"/>
      <c r="G38" s="54"/>
      <c r="H38" s="54"/>
      <c r="I38" s="54"/>
      <c r="J38" s="54"/>
      <c r="K38" s="54"/>
      <c r="L38" s="54"/>
      <c r="M38" s="54"/>
      <c r="N38" s="54"/>
    </row>
    <row r="39" spans="1:14" x14ac:dyDescent="0.2">
      <c r="A39" s="79" t="s">
        <v>21</v>
      </c>
      <c r="B39" s="79"/>
      <c r="C39" s="79"/>
      <c r="D39" s="79"/>
      <c r="E39" s="79"/>
      <c r="F39" s="79"/>
      <c r="G39" s="79"/>
      <c r="H39" s="79"/>
      <c r="I39" s="79"/>
      <c r="J39" s="79"/>
      <c r="K39" s="79"/>
      <c r="L39" s="79"/>
      <c r="M39" s="79"/>
      <c r="N39" s="79"/>
    </row>
    <row r="40" spans="1:14" x14ac:dyDescent="0.2">
      <c r="A40" s="89" t="s">
        <v>22</v>
      </c>
      <c r="B40" s="89"/>
      <c r="C40" s="89"/>
      <c r="D40" s="89"/>
      <c r="E40" s="89"/>
      <c r="F40" s="89"/>
      <c r="G40" s="89"/>
      <c r="H40" s="89"/>
      <c r="I40" s="89"/>
      <c r="J40" s="89"/>
      <c r="K40" s="89"/>
      <c r="L40" s="89"/>
      <c r="M40" s="89"/>
      <c r="N40" s="89"/>
    </row>
    <row r="41" spans="1:14" x14ac:dyDescent="0.2">
      <c r="A41" s="74" t="s">
        <v>23</v>
      </c>
      <c r="B41" s="74"/>
      <c r="C41" s="74"/>
      <c r="D41" s="74"/>
      <c r="E41" s="74"/>
      <c r="F41" s="74"/>
      <c r="G41" s="74"/>
      <c r="H41" s="74"/>
      <c r="I41" s="74"/>
      <c r="J41" s="74"/>
      <c r="K41" s="74"/>
      <c r="L41" s="74"/>
      <c r="M41" s="74"/>
      <c r="N41" s="74"/>
    </row>
    <row r="42" spans="1:14" x14ac:dyDescent="0.2">
      <c r="A42" s="72" t="s">
        <v>24</v>
      </c>
      <c r="B42" s="73"/>
      <c r="C42" s="73"/>
      <c r="D42" s="73"/>
      <c r="E42" s="73"/>
      <c r="F42" s="73"/>
      <c r="G42" s="73"/>
      <c r="H42" s="73"/>
      <c r="I42" s="73"/>
      <c r="J42" s="73"/>
      <c r="K42" s="73"/>
      <c r="L42" s="73"/>
      <c r="M42" s="73"/>
      <c r="N42" s="73"/>
    </row>
    <row r="43" spans="1:14" x14ac:dyDescent="0.2">
      <c r="A43" s="4"/>
      <c r="B43" s="59" t="s">
        <v>25</v>
      </c>
      <c r="C43" s="59"/>
      <c r="D43" s="59"/>
      <c r="E43" s="59"/>
      <c r="F43" s="59"/>
      <c r="G43" s="59"/>
      <c r="H43" s="59"/>
      <c r="I43" s="59"/>
      <c r="J43" s="59"/>
      <c r="K43" s="59"/>
      <c r="L43" s="59"/>
      <c r="M43" s="59"/>
      <c r="N43" s="59"/>
    </row>
    <row r="44" spans="1:14" x14ac:dyDescent="0.2">
      <c r="A44" s="4"/>
      <c r="B44" s="59" t="s">
        <v>26</v>
      </c>
      <c r="C44" s="59"/>
      <c r="D44" s="59"/>
      <c r="E44" s="59"/>
      <c r="F44" s="59"/>
      <c r="G44" s="59"/>
      <c r="H44" s="59"/>
      <c r="I44" s="59"/>
      <c r="J44" s="59"/>
      <c r="K44" s="59"/>
      <c r="L44" s="59"/>
      <c r="M44" s="59"/>
      <c r="N44" s="59"/>
    </row>
    <row r="45" spans="1:14" x14ac:dyDescent="0.2">
      <c r="A45" s="4"/>
      <c r="B45" s="59" t="s">
        <v>27</v>
      </c>
      <c r="C45" s="59"/>
      <c r="D45" s="59"/>
      <c r="E45" s="59"/>
      <c r="F45" s="59"/>
      <c r="G45" s="59"/>
      <c r="H45" s="59"/>
      <c r="I45" s="59"/>
      <c r="J45" s="59"/>
      <c r="K45" s="59"/>
      <c r="L45" s="59"/>
      <c r="M45" s="59"/>
      <c r="N45" s="59"/>
    </row>
    <row r="46" spans="1:14" x14ac:dyDescent="0.2">
      <c r="A46" s="72" t="s">
        <v>28</v>
      </c>
      <c r="B46" s="73"/>
      <c r="C46" s="73"/>
      <c r="D46" s="73"/>
      <c r="E46" s="73"/>
      <c r="F46" s="73"/>
      <c r="G46" s="73"/>
      <c r="H46" s="73"/>
      <c r="I46" s="73"/>
      <c r="J46" s="73"/>
      <c r="K46" s="73"/>
      <c r="L46" s="73"/>
      <c r="M46" s="73"/>
      <c r="N46" s="73"/>
    </row>
    <row r="47" spans="1:14" x14ac:dyDescent="0.2">
      <c r="A47" s="4"/>
      <c r="B47" s="59" t="s">
        <v>29</v>
      </c>
      <c r="C47" s="59"/>
      <c r="D47" s="59"/>
      <c r="E47" s="59"/>
      <c r="F47" s="59"/>
      <c r="G47" s="59"/>
      <c r="H47" s="59"/>
      <c r="I47" s="59"/>
      <c r="J47" s="59"/>
      <c r="K47" s="59"/>
      <c r="L47" s="59"/>
      <c r="M47" s="59"/>
      <c r="N47" s="59"/>
    </row>
    <row r="48" spans="1:14" x14ac:dyDescent="0.2">
      <c r="A48" s="4"/>
      <c r="B48" s="59" t="s">
        <v>30</v>
      </c>
      <c r="C48" s="59"/>
      <c r="D48" s="59"/>
      <c r="E48" s="59"/>
      <c r="F48" s="59"/>
      <c r="G48" s="59"/>
      <c r="H48" s="59"/>
      <c r="I48" s="59"/>
      <c r="J48" s="59"/>
      <c r="K48" s="59"/>
      <c r="L48" s="59"/>
      <c r="M48" s="59"/>
      <c r="N48" s="59"/>
    </row>
    <row r="49" spans="1:17" x14ac:dyDescent="0.2">
      <c r="A49" s="55" t="s">
        <v>31</v>
      </c>
      <c r="B49" s="55"/>
      <c r="C49" s="55"/>
      <c r="D49" s="55"/>
      <c r="E49" s="55"/>
      <c r="F49" s="55"/>
      <c r="G49" s="55"/>
      <c r="H49" s="55"/>
      <c r="I49" s="55"/>
      <c r="J49" s="55"/>
      <c r="K49" s="55"/>
      <c r="L49" s="55"/>
      <c r="M49" s="55"/>
      <c r="N49" s="55"/>
    </row>
    <row r="50" spans="1:17" ht="15" customHeight="1" x14ac:dyDescent="0.2">
      <c r="A50" s="86" t="s">
        <v>32</v>
      </c>
      <c r="B50" s="86"/>
      <c r="C50" s="86"/>
      <c r="D50" s="86"/>
      <c r="E50" s="86"/>
      <c r="F50" s="86"/>
      <c r="G50" s="86"/>
      <c r="H50" s="86"/>
      <c r="I50" s="86"/>
      <c r="J50" s="86"/>
      <c r="K50" s="86"/>
      <c r="L50" s="86"/>
      <c r="M50" s="86"/>
      <c r="N50" s="86"/>
    </row>
    <row r="51" spans="1:17" x14ac:dyDescent="0.2">
      <c r="A51" s="86"/>
      <c r="B51" s="86"/>
      <c r="C51" s="86"/>
      <c r="D51" s="86"/>
      <c r="E51" s="86"/>
      <c r="F51" s="86"/>
      <c r="G51" s="86"/>
      <c r="H51" s="86"/>
      <c r="I51" s="86"/>
      <c r="J51" s="86"/>
      <c r="K51" s="86"/>
      <c r="L51" s="86"/>
      <c r="M51" s="86"/>
      <c r="N51" s="86"/>
    </row>
    <row r="52" spans="1:17" ht="15" customHeight="1" x14ac:dyDescent="0.2">
      <c r="A52" s="71" t="s">
        <v>33</v>
      </c>
      <c r="B52" s="71"/>
      <c r="C52" s="71"/>
      <c r="D52" s="71"/>
      <c r="E52" s="71"/>
      <c r="F52" s="71"/>
      <c r="G52" s="71"/>
      <c r="H52" s="71"/>
      <c r="I52" s="71"/>
      <c r="J52" s="71"/>
      <c r="K52" s="71"/>
      <c r="L52" s="71"/>
      <c r="M52" s="71"/>
      <c r="N52" s="71"/>
    </row>
    <row r="53" spans="1:17" x14ac:dyDescent="0.2">
      <c r="A53" s="71"/>
      <c r="B53" s="71"/>
      <c r="C53" s="71"/>
      <c r="D53" s="71"/>
      <c r="E53" s="71"/>
      <c r="F53" s="71"/>
      <c r="G53" s="71"/>
      <c r="H53" s="71"/>
      <c r="I53" s="71"/>
      <c r="J53" s="71"/>
      <c r="K53" s="71"/>
      <c r="L53" s="71"/>
      <c r="M53" s="71"/>
      <c r="N53" s="71"/>
    </row>
    <row r="54" spans="1:17" ht="15" customHeight="1" x14ac:dyDescent="0.2">
      <c r="A54" s="4"/>
      <c r="B54" s="92" t="s">
        <v>34</v>
      </c>
      <c r="C54" s="92"/>
      <c r="D54" s="92"/>
      <c r="E54" s="92"/>
      <c r="F54" s="90" t="s">
        <v>35</v>
      </c>
      <c r="G54" s="91"/>
      <c r="H54" s="22"/>
      <c r="I54" s="22"/>
      <c r="J54" s="22"/>
      <c r="K54" s="22"/>
      <c r="L54" s="22"/>
      <c r="M54" s="22"/>
      <c r="N54" s="22"/>
    </row>
    <row r="55" spans="1:17" x14ac:dyDescent="0.2">
      <c r="A55" s="3"/>
      <c r="B55" s="70" t="s">
        <v>36</v>
      </c>
      <c r="C55" s="70"/>
      <c r="D55" s="70"/>
      <c r="E55" s="70"/>
      <c r="F55" s="70"/>
      <c r="G55" s="70"/>
      <c r="H55" s="70"/>
      <c r="I55" s="70"/>
      <c r="J55" s="70"/>
      <c r="K55" s="70"/>
      <c r="L55" s="70"/>
      <c r="M55" s="70"/>
      <c r="N55" s="70"/>
    </row>
    <row r="56" spans="1:17" x14ac:dyDescent="0.2">
      <c r="A56" s="3"/>
      <c r="B56" s="70"/>
      <c r="C56" s="70"/>
      <c r="D56" s="70"/>
      <c r="E56" s="70"/>
      <c r="F56" s="70"/>
      <c r="G56" s="70"/>
      <c r="H56" s="70"/>
      <c r="I56" s="70"/>
      <c r="J56" s="70"/>
      <c r="K56" s="70"/>
      <c r="L56" s="70"/>
      <c r="M56" s="70"/>
      <c r="N56" s="70"/>
    </row>
    <row r="57" spans="1:17" x14ac:dyDescent="0.2">
      <c r="A57" s="3"/>
      <c r="B57" s="70" t="s">
        <v>37</v>
      </c>
      <c r="C57" s="70"/>
      <c r="D57" s="70"/>
      <c r="E57" s="70"/>
      <c r="F57" s="70"/>
      <c r="G57" s="70"/>
      <c r="H57" s="70"/>
      <c r="I57" s="70"/>
      <c r="J57" s="70"/>
      <c r="K57" s="70"/>
      <c r="L57" s="70"/>
      <c r="M57" s="70"/>
      <c r="N57" s="70"/>
    </row>
    <row r="58" spans="1:17" x14ac:dyDescent="0.2">
      <c r="A58" s="3"/>
      <c r="B58" s="70"/>
      <c r="C58" s="70"/>
      <c r="D58" s="70"/>
      <c r="E58" s="70"/>
      <c r="F58" s="70"/>
      <c r="G58" s="70"/>
      <c r="H58" s="70"/>
      <c r="I58" s="70"/>
      <c r="J58" s="70"/>
      <c r="K58" s="70"/>
      <c r="L58" s="70"/>
      <c r="M58" s="70"/>
      <c r="N58" s="70"/>
      <c r="Q58" s="21"/>
    </row>
    <row r="59" spans="1:17" ht="15" customHeight="1" x14ac:dyDescent="0.2">
      <c r="A59" s="3"/>
      <c r="B59" s="70" t="s">
        <v>38</v>
      </c>
      <c r="C59" s="70"/>
      <c r="D59" s="70"/>
      <c r="E59" s="70"/>
      <c r="F59" s="70"/>
      <c r="G59" s="70"/>
      <c r="H59" s="70"/>
      <c r="I59" s="70"/>
      <c r="J59" s="70"/>
      <c r="K59" s="70"/>
      <c r="L59" s="70"/>
      <c r="M59" s="70"/>
      <c r="N59" s="70"/>
    </row>
    <row r="60" spans="1:17" x14ac:dyDescent="0.2">
      <c r="A60" s="4"/>
      <c r="B60" s="70"/>
      <c r="C60" s="70"/>
      <c r="D60" s="70"/>
      <c r="E60" s="70"/>
      <c r="F60" s="70"/>
      <c r="G60" s="70"/>
      <c r="H60" s="70"/>
      <c r="I60" s="70"/>
      <c r="J60" s="70"/>
      <c r="K60" s="70"/>
      <c r="L60" s="70"/>
      <c r="M60" s="70"/>
      <c r="N60" s="70"/>
    </row>
    <row r="61" spans="1:17" x14ac:dyDescent="0.2">
      <c r="A61" s="4"/>
      <c r="B61" s="70"/>
      <c r="C61" s="70"/>
      <c r="D61" s="70"/>
      <c r="E61" s="70"/>
      <c r="F61" s="70"/>
      <c r="G61" s="70"/>
      <c r="H61" s="70"/>
      <c r="I61" s="70"/>
      <c r="J61" s="70"/>
      <c r="K61" s="70"/>
      <c r="L61" s="70"/>
      <c r="M61" s="70"/>
      <c r="N61" s="70"/>
    </row>
    <row r="62" spans="1:17" x14ac:dyDescent="0.2">
      <c r="A62" s="71" t="s">
        <v>39</v>
      </c>
      <c r="B62" s="71"/>
      <c r="C62" s="71"/>
      <c r="D62" s="71"/>
      <c r="E62" s="71"/>
      <c r="F62" s="71"/>
      <c r="G62" s="71"/>
      <c r="H62" s="71"/>
      <c r="I62" s="71"/>
      <c r="J62" s="71"/>
      <c r="K62" s="71"/>
      <c r="L62" s="71"/>
      <c r="M62" s="71"/>
      <c r="N62" s="71"/>
    </row>
    <row r="63" spans="1:17" x14ac:dyDescent="0.2">
      <c r="A63" s="71"/>
      <c r="B63" s="71"/>
      <c r="C63" s="71"/>
      <c r="D63" s="71"/>
      <c r="E63" s="71"/>
      <c r="F63" s="71"/>
      <c r="G63" s="71"/>
      <c r="H63" s="71"/>
      <c r="I63" s="71"/>
      <c r="J63" s="71"/>
      <c r="K63" s="71"/>
      <c r="L63" s="71"/>
      <c r="M63" s="71"/>
      <c r="N63" s="71"/>
    </row>
    <row r="64" spans="1:17" x14ac:dyDescent="0.2">
      <c r="A64" s="51"/>
      <c r="B64" s="92" t="s">
        <v>40</v>
      </c>
      <c r="C64" s="92"/>
      <c r="D64" s="92"/>
      <c r="E64" s="92"/>
      <c r="F64" s="50">
        <v>0.8</v>
      </c>
      <c r="G64" s="51"/>
      <c r="H64" s="51"/>
      <c r="I64" s="51"/>
      <c r="J64" s="51"/>
      <c r="K64" s="51"/>
      <c r="L64" s="51"/>
      <c r="M64" s="51"/>
      <c r="N64" s="51"/>
    </row>
    <row r="65" spans="1:14" x14ac:dyDescent="0.2">
      <c r="A65" s="71" t="s">
        <v>41</v>
      </c>
      <c r="B65" s="71"/>
      <c r="C65" s="71"/>
      <c r="D65" s="71"/>
      <c r="E65" s="71"/>
      <c r="F65" s="71"/>
      <c r="G65" s="71"/>
      <c r="H65" s="71"/>
      <c r="I65" s="71"/>
      <c r="J65" s="71"/>
      <c r="K65" s="71"/>
      <c r="L65" s="71"/>
      <c r="M65" s="71"/>
      <c r="N65" s="71"/>
    </row>
    <row r="66" spans="1:14" x14ac:dyDescent="0.2">
      <c r="A66" s="71"/>
      <c r="B66" s="71"/>
      <c r="C66" s="71"/>
      <c r="D66" s="71"/>
      <c r="E66" s="71"/>
      <c r="F66" s="71"/>
      <c r="G66" s="71"/>
      <c r="H66" s="71"/>
      <c r="I66" s="71"/>
      <c r="J66" s="71"/>
      <c r="K66" s="71"/>
      <c r="L66" s="71"/>
      <c r="M66" s="71"/>
      <c r="N66" s="71"/>
    </row>
    <row r="67" spans="1:14" x14ac:dyDescent="0.2">
      <c r="A67" s="51"/>
      <c r="B67" s="92" t="s">
        <v>42</v>
      </c>
      <c r="C67" s="92"/>
      <c r="D67" s="92"/>
      <c r="E67" s="92"/>
      <c r="F67" s="50">
        <v>0.1</v>
      </c>
      <c r="G67" s="51"/>
      <c r="H67" s="51"/>
      <c r="I67" s="51"/>
      <c r="J67" s="51"/>
      <c r="K67" s="51"/>
      <c r="L67" s="51"/>
      <c r="M67" s="51"/>
      <c r="N67" s="51"/>
    </row>
    <row r="68" spans="1:14" x14ac:dyDescent="0.2">
      <c r="A68" s="67"/>
      <c r="B68" s="67"/>
      <c r="C68" s="67"/>
      <c r="D68" s="67"/>
      <c r="E68" s="67"/>
      <c r="F68" s="67"/>
      <c r="G68" s="67"/>
      <c r="H68" s="67"/>
      <c r="I68" s="67"/>
      <c r="J68" s="67"/>
      <c r="K68" s="67"/>
      <c r="L68" s="67"/>
      <c r="M68" s="67"/>
      <c r="N68" s="67"/>
    </row>
    <row r="69" spans="1:14" x14ac:dyDescent="0.2">
      <c r="A69" s="55" t="s">
        <v>43</v>
      </c>
      <c r="B69" s="81"/>
      <c r="C69" s="81"/>
      <c r="D69" s="81"/>
      <c r="E69" s="81"/>
      <c r="F69" s="81"/>
      <c r="G69" s="81"/>
      <c r="H69" s="81"/>
      <c r="I69" s="81"/>
      <c r="J69" s="81"/>
      <c r="K69" s="81"/>
      <c r="L69" s="81"/>
      <c r="M69" s="81"/>
      <c r="N69" s="81"/>
    </row>
    <row r="70" spans="1:14" x14ac:dyDescent="0.2">
      <c r="A70" s="78" t="s">
        <v>44</v>
      </c>
      <c r="B70" s="78"/>
      <c r="C70" s="78"/>
      <c r="D70" s="78"/>
      <c r="E70" s="78"/>
      <c r="F70" s="78"/>
      <c r="G70" s="78"/>
      <c r="H70" s="78"/>
      <c r="I70" s="78"/>
      <c r="J70" s="78"/>
      <c r="K70" s="78"/>
      <c r="L70" s="78"/>
      <c r="M70" s="78"/>
      <c r="N70" s="78"/>
    </row>
    <row r="71" spans="1:14" x14ac:dyDescent="0.2">
      <c r="A71" s="85" t="s">
        <v>45</v>
      </c>
      <c r="B71" s="85"/>
      <c r="C71" s="85"/>
      <c r="D71" s="85"/>
      <c r="E71" s="85"/>
      <c r="F71" s="85"/>
      <c r="G71" s="85"/>
      <c r="H71" s="85"/>
      <c r="I71" s="85"/>
      <c r="J71" s="85"/>
      <c r="K71" s="85"/>
      <c r="L71" s="85"/>
      <c r="M71" s="85"/>
      <c r="N71" s="85"/>
    </row>
    <row r="72" spans="1:14" x14ac:dyDescent="0.2">
      <c r="A72" s="84" t="s">
        <v>46</v>
      </c>
      <c r="B72" s="84"/>
      <c r="C72" s="84"/>
      <c r="D72" s="84"/>
      <c r="E72" s="84"/>
      <c r="F72" s="84"/>
      <c r="G72" s="84"/>
      <c r="H72" s="84"/>
      <c r="I72" s="84"/>
      <c r="J72" s="84"/>
      <c r="K72" s="84"/>
      <c r="L72" s="84"/>
      <c r="M72" s="84"/>
      <c r="N72" s="84"/>
    </row>
    <row r="73" spans="1:14" x14ac:dyDescent="0.2">
      <c r="A73" s="88" t="s">
        <v>47</v>
      </c>
      <c r="B73" s="88"/>
      <c r="C73" s="88"/>
      <c r="D73" s="88"/>
      <c r="E73" s="88"/>
      <c r="F73" s="88"/>
      <c r="G73" s="88"/>
      <c r="H73" s="88"/>
      <c r="I73" s="88"/>
      <c r="J73" s="88"/>
      <c r="K73" s="88"/>
      <c r="L73" s="88"/>
      <c r="M73" s="88"/>
      <c r="N73" s="88"/>
    </row>
    <row r="74" spans="1:14" x14ac:dyDescent="0.2">
      <c r="A74" s="84" t="s">
        <v>48</v>
      </c>
      <c r="B74" s="84"/>
      <c r="C74" s="84"/>
      <c r="D74" s="84"/>
      <c r="E74" s="84"/>
      <c r="F74" s="84"/>
      <c r="G74" s="84"/>
      <c r="H74" s="84"/>
      <c r="I74" s="84"/>
      <c r="J74" s="84"/>
      <c r="K74" s="84"/>
      <c r="L74" s="84"/>
      <c r="M74" s="84"/>
      <c r="N74" s="84"/>
    </row>
    <row r="75" spans="1:14" x14ac:dyDescent="0.2">
      <c r="A75" s="65" t="s">
        <v>49</v>
      </c>
      <c r="B75" s="65"/>
      <c r="C75" s="65"/>
      <c r="D75" s="65"/>
      <c r="E75" s="65"/>
      <c r="F75" s="65"/>
      <c r="G75" s="65"/>
      <c r="H75" s="65"/>
      <c r="I75" s="65"/>
      <c r="J75" s="65"/>
      <c r="K75" s="65"/>
      <c r="L75" s="65"/>
      <c r="M75" s="65"/>
      <c r="N75" s="65"/>
    </row>
    <row r="76" spans="1:14" x14ac:dyDescent="0.2">
      <c r="A76" s="65"/>
      <c r="B76" s="65"/>
      <c r="C76" s="65"/>
      <c r="D76" s="65"/>
      <c r="E76" s="65"/>
      <c r="F76" s="65"/>
      <c r="G76" s="65"/>
      <c r="H76" s="65"/>
      <c r="I76" s="65"/>
      <c r="J76" s="65"/>
      <c r="K76" s="65"/>
      <c r="L76" s="65"/>
      <c r="M76" s="65"/>
      <c r="N76" s="65"/>
    </row>
    <row r="77" spans="1:14" ht="15" customHeight="1" x14ac:dyDescent="0.2">
      <c r="A77" s="82" t="s">
        <v>50</v>
      </c>
      <c r="B77" s="82"/>
      <c r="C77" s="82"/>
      <c r="D77" s="82"/>
      <c r="E77" s="82"/>
      <c r="F77" s="82"/>
      <c r="G77" s="82"/>
      <c r="H77" s="82"/>
      <c r="I77" s="82"/>
      <c r="J77" s="82"/>
      <c r="K77" s="82"/>
      <c r="L77" s="82"/>
      <c r="M77" s="82"/>
      <c r="N77" s="82"/>
    </row>
    <row r="78" spans="1:14" x14ac:dyDescent="0.2">
      <c r="A78" s="82"/>
      <c r="B78" s="82"/>
      <c r="C78" s="82"/>
      <c r="D78" s="82"/>
      <c r="E78" s="82"/>
      <c r="F78" s="82"/>
      <c r="G78" s="82"/>
      <c r="H78" s="82"/>
      <c r="I78" s="82"/>
      <c r="J78" s="82"/>
      <c r="K78" s="82"/>
      <c r="L78" s="82"/>
      <c r="M78" s="82"/>
      <c r="N78" s="82"/>
    </row>
    <row r="79" spans="1:14" x14ac:dyDescent="0.2">
      <c r="A79" s="82"/>
      <c r="B79" s="82"/>
      <c r="C79" s="82"/>
      <c r="D79" s="82"/>
      <c r="E79" s="82"/>
      <c r="F79" s="82"/>
      <c r="G79" s="82"/>
      <c r="H79" s="82"/>
      <c r="I79" s="82"/>
      <c r="J79" s="82"/>
      <c r="K79" s="82"/>
      <c r="L79" s="82"/>
      <c r="M79" s="82"/>
      <c r="N79" s="82"/>
    </row>
    <row r="80" spans="1:14" x14ac:dyDescent="0.2">
      <c r="A80" s="82"/>
      <c r="B80" s="82"/>
      <c r="C80" s="82"/>
      <c r="D80" s="82"/>
      <c r="E80" s="82"/>
      <c r="F80" s="82"/>
      <c r="G80" s="82"/>
      <c r="H80" s="82"/>
      <c r="I80" s="82"/>
      <c r="J80" s="82"/>
      <c r="K80" s="82"/>
      <c r="L80" s="82"/>
      <c r="M80" s="82"/>
      <c r="N80" s="82"/>
    </row>
    <row r="81" spans="1:14" x14ac:dyDescent="0.2">
      <c r="A81" s="67"/>
      <c r="B81" s="67"/>
      <c r="C81" s="67"/>
      <c r="D81" s="67"/>
      <c r="E81" s="67"/>
      <c r="F81" s="67"/>
      <c r="G81" s="67"/>
      <c r="H81" s="67"/>
      <c r="I81" s="67"/>
      <c r="J81" s="67"/>
      <c r="K81" s="67"/>
      <c r="L81" s="67"/>
      <c r="M81" s="67"/>
      <c r="N81" s="67"/>
    </row>
    <row r="82" spans="1:14" x14ac:dyDescent="0.2">
      <c r="A82" s="75" t="s">
        <v>51</v>
      </c>
      <c r="B82" s="75"/>
      <c r="C82" s="75"/>
      <c r="D82" s="75"/>
      <c r="E82" s="75"/>
      <c r="F82" s="75"/>
      <c r="G82" s="75"/>
      <c r="H82" s="75"/>
      <c r="I82" s="75"/>
      <c r="J82" s="75"/>
      <c r="K82" s="75"/>
      <c r="L82" s="75"/>
      <c r="M82" s="75"/>
      <c r="N82" s="75"/>
    </row>
    <row r="83" spans="1:14" x14ac:dyDescent="0.2">
      <c r="A83" s="75"/>
      <c r="B83" s="75"/>
      <c r="C83" s="75"/>
      <c r="D83" s="75"/>
      <c r="E83" s="75"/>
      <c r="F83" s="75"/>
      <c r="G83" s="75"/>
      <c r="H83" s="75"/>
      <c r="I83" s="75"/>
      <c r="J83" s="75"/>
      <c r="K83" s="75"/>
      <c r="L83" s="75"/>
      <c r="M83" s="75"/>
      <c r="N83" s="75"/>
    </row>
    <row r="84" spans="1:14" x14ac:dyDescent="0.2">
      <c r="A84" s="76" t="s">
        <v>52</v>
      </c>
      <c r="B84" s="76"/>
      <c r="C84" s="76"/>
      <c r="D84" s="76"/>
      <c r="E84" s="76"/>
      <c r="F84" s="76"/>
      <c r="G84" s="76"/>
      <c r="H84" s="76"/>
      <c r="I84" s="76"/>
      <c r="J84" s="76"/>
      <c r="K84" s="76"/>
      <c r="L84" s="76"/>
      <c r="M84" s="76"/>
      <c r="N84" s="76"/>
    </row>
    <row r="85" spans="1:14" ht="15" customHeight="1" x14ac:dyDescent="0.2">
      <c r="A85" s="66" t="s">
        <v>53</v>
      </c>
      <c r="B85" s="66"/>
      <c r="C85" s="66"/>
      <c r="D85" s="66"/>
      <c r="E85" s="66"/>
      <c r="F85" s="66"/>
      <c r="G85" s="66"/>
      <c r="H85" s="66"/>
      <c r="I85" s="66"/>
      <c r="J85" s="66"/>
      <c r="K85" s="66"/>
      <c r="L85" s="66"/>
      <c r="M85" s="66"/>
      <c r="N85" s="66"/>
    </row>
    <row r="86" spans="1:14" x14ac:dyDescent="0.2">
      <c r="A86" s="66"/>
      <c r="B86" s="66"/>
      <c r="C86" s="66"/>
      <c r="D86" s="66"/>
      <c r="E86" s="66"/>
      <c r="F86" s="66"/>
      <c r="G86" s="66"/>
      <c r="H86" s="66"/>
      <c r="I86" s="66"/>
      <c r="J86" s="66"/>
      <c r="K86" s="66"/>
      <c r="L86" s="66"/>
      <c r="M86" s="66"/>
      <c r="N86" s="66"/>
    </row>
    <row r="87" spans="1:14" x14ac:dyDescent="0.2">
      <c r="A87" s="66"/>
      <c r="B87" s="66"/>
      <c r="C87" s="66"/>
      <c r="D87" s="66"/>
      <c r="E87" s="66"/>
      <c r="F87" s="66"/>
      <c r="G87" s="66"/>
      <c r="H87" s="66"/>
      <c r="I87" s="66"/>
      <c r="J87" s="66"/>
      <c r="K87" s="66"/>
      <c r="L87" s="66"/>
      <c r="M87" s="66"/>
      <c r="N87" s="66"/>
    </row>
    <row r="88" spans="1:14" x14ac:dyDescent="0.2">
      <c r="A88" s="66" t="s">
        <v>54</v>
      </c>
      <c r="B88" s="66"/>
      <c r="C88" s="66"/>
      <c r="D88" s="66"/>
      <c r="E88" s="66"/>
      <c r="F88" s="66"/>
      <c r="G88" s="66"/>
      <c r="H88" s="66"/>
      <c r="I88" s="66"/>
      <c r="J88" s="66"/>
      <c r="K88" s="66"/>
      <c r="L88" s="66"/>
      <c r="M88" s="66"/>
      <c r="N88" s="66"/>
    </row>
    <row r="89" spans="1:14" x14ac:dyDescent="0.2">
      <c r="A89" s="66"/>
      <c r="B89" s="66"/>
      <c r="C89" s="66"/>
      <c r="D89" s="66"/>
      <c r="E89" s="66"/>
      <c r="F89" s="66"/>
      <c r="G89" s="66"/>
      <c r="H89" s="66"/>
      <c r="I89" s="66"/>
      <c r="J89" s="66"/>
      <c r="K89" s="66"/>
      <c r="L89" s="66"/>
      <c r="M89" s="66"/>
      <c r="N89" s="66"/>
    </row>
    <row r="90" spans="1:14" x14ac:dyDescent="0.2">
      <c r="A90" s="64" t="s">
        <v>55</v>
      </c>
      <c r="B90" s="64"/>
      <c r="C90" s="64"/>
      <c r="D90" s="64"/>
      <c r="E90" s="64"/>
      <c r="F90" s="64"/>
      <c r="G90" s="64"/>
      <c r="H90" s="64"/>
      <c r="I90" s="64"/>
      <c r="J90" s="64"/>
      <c r="K90" s="64"/>
      <c r="L90" s="64"/>
      <c r="M90" s="64"/>
      <c r="N90" s="64"/>
    </row>
    <row r="91" spans="1:14" x14ac:dyDescent="0.2">
      <c r="A91" s="64"/>
      <c r="B91" s="64"/>
      <c r="C91" s="64"/>
      <c r="D91" s="64"/>
      <c r="E91" s="64"/>
      <c r="F91" s="64"/>
      <c r="G91" s="64"/>
      <c r="H91" s="64"/>
      <c r="I91" s="64"/>
      <c r="J91" s="64"/>
      <c r="K91" s="64"/>
      <c r="L91" s="64"/>
      <c r="M91" s="64"/>
      <c r="N91" s="64"/>
    </row>
    <row r="92" spans="1:14" ht="15" customHeight="1" x14ac:dyDescent="0.2">
      <c r="A92" s="94" t="s">
        <v>56</v>
      </c>
      <c r="B92" s="94"/>
      <c r="C92" s="94"/>
      <c r="D92" s="94"/>
      <c r="E92" s="94"/>
      <c r="F92" s="94"/>
      <c r="G92" s="94"/>
      <c r="H92" s="94"/>
      <c r="I92" s="94"/>
      <c r="J92" s="94"/>
      <c r="K92" s="94"/>
      <c r="L92" s="94"/>
      <c r="M92" s="94"/>
      <c r="N92" s="94"/>
    </row>
    <row r="93" spans="1:14" ht="15" customHeight="1" x14ac:dyDescent="0.2">
      <c r="A93" s="58" t="s">
        <v>57</v>
      </c>
      <c r="B93" s="58"/>
      <c r="C93" s="58"/>
      <c r="D93" s="58"/>
      <c r="E93" s="58"/>
      <c r="F93" s="58"/>
      <c r="G93" s="58"/>
      <c r="H93" s="58"/>
      <c r="I93" s="58"/>
      <c r="J93" s="58"/>
      <c r="K93" s="58"/>
      <c r="L93" s="58"/>
      <c r="M93" s="58"/>
      <c r="N93" s="58"/>
    </row>
    <row r="94" spans="1:14" x14ac:dyDescent="0.2">
      <c r="A94" s="58"/>
      <c r="B94" s="58"/>
      <c r="C94" s="58"/>
      <c r="D94" s="58"/>
      <c r="E94" s="58"/>
      <c r="F94" s="58"/>
      <c r="G94" s="58"/>
      <c r="H94" s="58"/>
      <c r="I94" s="58"/>
      <c r="J94" s="58"/>
      <c r="K94" s="58"/>
      <c r="L94" s="58"/>
      <c r="M94" s="58"/>
      <c r="N94" s="58"/>
    </row>
    <row r="95" spans="1:14" x14ac:dyDescent="0.2">
      <c r="A95" s="63" t="s">
        <v>58</v>
      </c>
      <c r="B95" s="63"/>
      <c r="C95" s="63"/>
      <c r="D95" s="63"/>
      <c r="E95" s="63"/>
      <c r="F95" s="63"/>
      <c r="G95" s="63"/>
      <c r="H95" s="63"/>
      <c r="I95" s="63"/>
      <c r="J95" s="63"/>
      <c r="K95" s="63"/>
      <c r="L95" s="63"/>
      <c r="M95" s="63"/>
      <c r="N95" s="63"/>
    </row>
    <row r="96" spans="1:14" x14ac:dyDescent="0.2">
      <c r="A96" s="67"/>
      <c r="B96" s="67"/>
      <c r="C96" s="67"/>
      <c r="D96" s="67"/>
      <c r="E96" s="67"/>
      <c r="F96" s="67"/>
      <c r="G96" s="67"/>
      <c r="H96" s="67"/>
      <c r="I96" s="67"/>
      <c r="J96" s="67"/>
      <c r="K96" s="67"/>
      <c r="L96" s="67"/>
      <c r="M96" s="67"/>
      <c r="N96" s="67"/>
    </row>
    <row r="97" spans="1:14" x14ac:dyDescent="0.2">
      <c r="A97" s="55" t="s">
        <v>59</v>
      </c>
      <c r="B97" s="55"/>
      <c r="C97" s="55"/>
      <c r="D97" s="55"/>
      <c r="E97" s="55"/>
      <c r="F97" s="55"/>
      <c r="G97" s="55"/>
      <c r="H97" s="55"/>
      <c r="I97" s="55"/>
      <c r="J97" s="55"/>
      <c r="K97" s="55"/>
      <c r="L97" s="55"/>
      <c r="M97" s="55"/>
      <c r="N97" s="55"/>
    </row>
  </sheetData>
  <sheetProtection algorithmName="SHA-512" hashValue="tyOKP1fIQ9E3ngbfHuWuTm4sjygVdOs8iWWRd9HWf/C/Nf9GOBTZ9czHPECjOoDco7aVGKO0h+uV0Gza1LqXGg==" saltValue="aHcPOLfOGguxym6eZFeZXw==" spinCount="100000" sheet="1" objects="1" scenarios="1"/>
  <mergeCells count="65">
    <mergeCell ref="A96:N96"/>
    <mergeCell ref="A8:N10"/>
    <mergeCell ref="A73:N73"/>
    <mergeCell ref="A74:N74"/>
    <mergeCell ref="A25:N25"/>
    <mergeCell ref="A28:N28"/>
    <mergeCell ref="A39:N39"/>
    <mergeCell ref="A40:N40"/>
    <mergeCell ref="F54:G54"/>
    <mergeCell ref="B54:E54"/>
    <mergeCell ref="B64:E64"/>
    <mergeCell ref="B67:E67"/>
    <mergeCell ref="A49:N49"/>
    <mergeCell ref="A17:N17"/>
    <mergeCell ref="A23:N23"/>
    <mergeCell ref="A92:N92"/>
    <mergeCell ref="A1:N1"/>
    <mergeCell ref="A70:N70"/>
    <mergeCell ref="A6:N6"/>
    <mergeCell ref="A7:N7"/>
    <mergeCell ref="A77:N80"/>
    <mergeCell ref="A2:N4"/>
    <mergeCell ref="A72:N72"/>
    <mergeCell ref="A71:N71"/>
    <mergeCell ref="A11:N11"/>
    <mergeCell ref="A5:N5"/>
    <mergeCell ref="A50:N51"/>
    <mergeCell ref="A69:N69"/>
    <mergeCell ref="A46:N46"/>
    <mergeCell ref="A12:N12"/>
    <mergeCell ref="A65:N66"/>
    <mergeCell ref="B55:N56"/>
    <mergeCell ref="A97:N97"/>
    <mergeCell ref="A20:N22"/>
    <mergeCell ref="B57:N58"/>
    <mergeCell ref="A62:N63"/>
    <mergeCell ref="A37:N38"/>
    <mergeCell ref="A42:N42"/>
    <mergeCell ref="A41:N41"/>
    <mergeCell ref="B59:N61"/>
    <mergeCell ref="B47:N47"/>
    <mergeCell ref="B48:N48"/>
    <mergeCell ref="A68:N68"/>
    <mergeCell ref="B43:N43"/>
    <mergeCell ref="A82:N83"/>
    <mergeCell ref="A52:N53"/>
    <mergeCell ref="A84:N84"/>
    <mergeCell ref="A88:N89"/>
    <mergeCell ref="A95:N95"/>
    <mergeCell ref="A90:N91"/>
    <mergeCell ref="A75:N76"/>
    <mergeCell ref="A85:N87"/>
    <mergeCell ref="A81:N81"/>
    <mergeCell ref="A34:N36"/>
    <mergeCell ref="A13:N13"/>
    <mergeCell ref="A14:N15"/>
    <mergeCell ref="A16:N16"/>
    <mergeCell ref="A93:N94"/>
    <mergeCell ref="B44:N44"/>
    <mergeCell ref="B45:N45"/>
    <mergeCell ref="A26:N27"/>
    <mergeCell ref="A24:N24"/>
    <mergeCell ref="A18:N19"/>
    <mergeCell ref="A29:N31"/>
    <mergeCell ref="A32:N33"/>
  </mergeCell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9481977-D55D-4C70-BE48-C6B5786F0326}">
          <x14:formula1>
            <xm:f>'Drop Downs'!$A$2:$A$4</xm:f>
          </x14:formula1>
          <xm:sqref>F54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11FDE-AC2F-413F-A38F-CB7321066EF9}">
  <dimension ref="A1:AA155"/>
  <sheetViews>
    <sheetView zoomScale="110" zoomScaleNormal="110" workbookViewId="0">
      <selection sqref="A1:B1"/>
    </sheetView>
  </sheetViews>
  <sheetFormatPr baseColWidth="10" defaultColWidth="9.1640625" defaultRowHeight="15" x14ac:dyDescent="0.2"/>
  <cols>
    <col min="1" max="1" width="9.1640625" style="30"/>
    <col min="2" max="2" width="25.5" style="30" customWidth="1"/>
    <col min="3" max="3" width="9.1640625" style="30" customWidth="1"/>
    <col min="4" max="5" width="9.1640625" style="30"/>
    <col min="6" max="6" width="9" style="30" bestFit="1" customWidth="1"/>
    <col min="7" max="7" width="10.1640625" style="30" customWidth="1"/>
    <col min="8" max="9" width="10.1640625" style="30" bestFit="1" customWidth="1"/>
    <col min="10" max="10" width="9.1640625" style="30" hidden="1" customWidth="1"/>
    <col min="11" max="11" width="11.83203125" style="30" hidden="1" customWidth="1"/>
    <col min="12" max="12" width="10.6640625" style="30" hidden="1" customWidth="1"/>
    <col min="13" max="13" width="10.33203125" style="30" hidden="1" customWidth="1"/>
    <col min="14" max="15" width="9.1640625" style="30"/>
    <col min="16" max="16" width="9.6640625" style="30" customWidth="1"/>
    <col min="17" max="17" width="16.6640625" style="29" bestFit="1" customWidth="1"/>
    <col min="18" max="18" width="16.6640625" style="29" customWidth="1"/>
    <col min="19" max="19" width="9.1640625" style="29"/>
    <col min="20" max="20" width="9.6640625" style="29" bestFit="1" customWidth="1"/>
    <col min="21" max="21" width="9.1640625" style="29"/>
    <col min="22" max="22" width="12" style="29" bestFit="1" customWidth="1"/>
    <col min="23" max="24" width="12" style="29" customWidth="1"/>
    <col min="25" max="16384" width="9.1640625" style="29"/>
  </cols>
  <sheetData>
    <row r="1" spans="1:27" x14ac:dyDescent="0.2">
      <c r="A1" s="99" t="s">
        <v>60</v>
      </c>
      <c r="B1" s="99"/>
      <c r="C1" s="28"/>
      <c r="D1" s="100" t="s">
        <v>61</v>
      </c>
      <c r="E1" s="100"/>
      <c r="F1" s="100"/>
      <c r="G1" s="100"/>
      <c r="H1" s="100"/>
      <c r="I1" s="102" t="s">
        <v>62</v>
      </c>
      <c r="J1" s="102"/>
      <c r="K1" s="102"/>
      <c r="L1" s="102"/>
      <c r="M1" s="102"/>
      <c r="N1" s="102"/>
      <c r="O1" s="102"/>
      <c r="P1" s="102"/>
      <c r="Q1" s="102"/>
      <c r="R1" s="102"/>
      <c r="S1" s="102"/>
      <c r="T1" s="102"/>
    </row>
    <row r="2" spans="1:27" x14ac:dyDescent="0.2">
      <c r="A2" s="103"/>
      <c r="B2" s="103"/>
      <c r="C2" s="103"/>
      <c r="D2" s="103"/>
      <c r="E2" s="103"/>
      <c r="F2" s="103"/>
      <c r="G2" s="103"/>
      <c r="H2" s="103"/>
      <c r="I2" s="103"/>
      <c r="J2" s="103"/>
      <c r="K2" s="103"/>
      <c r="L2" s="103"/>
      <c r="M2" s="103"/>
      <c r="N2" s="103"/>
      <c r="O2" s="103"/>
      <c r="P2" s="103"/>
      <c r="Q2" s="103"/>
      <c r="R2" s="103"/>
      <c r="S2" s="103"/>
      <c r="T2" s="103"/>
    </row>
    <row r="3" spans="1:27" s="31" customFormat="1" x14ac:dyDescent="0.2">
      <c r="A3" s="96" t="s">
        <v>63</v>
      </c>
      <c r="B3" s="96"/>
      <c r="C3" s="95" t="s">
        <v>64</v>
      </c>
      <c r="D3" s="95"/>
      <c r="E3" s="95"/>
      <c r="F3" s="95"/>
      <c r="G3" s="95"/>
      <c r="H3" s="95"/>
      <c r="I3" s="95"/>
      <c r="J3" s="43"/>
      <c r="K3" s="43"/>
      <c r="L3" s="43"/>
      <c r="M3" s="43"/>
      <c r="N3" s="101" t="s">
        <v>65</v>
      </c>
      <c r="O3" s="101"/>
      <c r="P3" s="97" t="s">
        <v>66</v>
      </c>
      <c r="Q3" s="97"/>
      <c r="R3" s="2"/>
      <c r="S3" s="98" t="s">
        <v>67</v>
      </c>
      <c r="T3" s="98"/>
    </row>
    <row r="4" spans="1:27" s="32" customFormat="1" ht="64" x14ac:dyDescent="0.2">
      <c r="A4" s="44" t="s">
        <v>68</v>
      </c>
      <c r="B4" s="44" t="s">
        <v>69</v>
      </c>
      <c r="C4" s="45" t="s">
        <v>70</v>
      </c>
      <c r="D4" s="45" t="s">
        <v>71</v>
      </c>
      <c r="E4" s="45" t="s">
        <v>72</v>
      </c>
      <c r="F4" s="45" t="s">
        <v>73</v>
      </c>
      <c r="G4" s="45" t="s">
        <v>74</v>
      </c>
      <c r="H4" s="45" t="s">
        <v>75</v>
      </c>
      <c r="I4" s="45" t="s">
        <v>76</v>
      </c>
      <c r="J4" s="46" t="s">
        <v>77</v>
      </c>
      <c r="K4" s="46" t="s">
        <v>78</v>
      </c>
      <c r="L4" s="46" t="s">
        <v>79</v>
      </c>
      <c r="M4" s="46" t="s">
        <v>80</v>
      </c>
      <c r="N4" s="46" t="s">
        <v>81</v>
      </c>
      <c r="O4" s="46" t="s">
        <v>82</v>
      </c>
      <c r="P4" s="47" t="s">
        <v>83</v>
      </c>
      <c r="Q4" s="47" t="s">
        <v>84</v>
      </c>
      <c r="R4" s="48"/>
      <c r="S4" s="49" t="s">
        <v>85</v>
      </c>
      <c r="T4" s="49" t="s">
        <v>86</v>
      </c>
    </row>
    <row r="5" spans="1:27" x14ac:dyDescent="0.2">
      <c r="A5" s="24"/>
      <c r="B5" s="24"/>
      <c r="C5" s="7"/>
      <c r="D5" s="7"/>
      <c r="E5" s="8"/>
      <c r="F5" s="8"/>
      <c r="G5" s="7"/>
      <c r="H5" s="8"/>
      <c r="I5" s="8"/>
      <c r="J5" s="39" t="str">
        <f>Instructions!$F$54</f>
        <v>High Risk</v>
      </c>
      <c r="K5" s="23">
        <f>Instructions!$F$64</f>
        <v>0.8</v>
      </c>
      <c r="L5" s="23">
        <f>Instructions!$F$67</f>
        <v>0.1</v>
      </c>
      <c r="M5" s="39">
        <f t="shared" ref="M5:M155" si="0">$C$1</f>
        <v>0</v>
      </c>
      <c r="N5" s="9"/>
      <c r="O5" s="9"/>
      <c r="P5" s="40">
        <f>_xlfn.IFNA(MAX(Calculations!X5:Y5)," ")</f>
        <v>0</v>
      </c>
      <c r="Q5" s="41" t="str" cm="1">
        <f t="array" ref="Q5">_xlfn.IFNA(_xlfn.IFS(Calculations!X5&gt;Calculations!T5,"NOT COMPATIBLE",Calculations!Y5&gt;Calculations!T5,"NOT COMPATIBLE",AND(Calculations!T5&gt;Calculations!Y5,Calculations!AF5&gt;Calculations!AB5,Calculations!AF5&gt;Calculations!AD5),Calculations!AF5,AND(Calculations!T5&gt;Calculations!Y5,Calculations!AF5&gt;Calculations!AB5,Calculations!AD5&gt;Calculations!AF5),Calculations!AD5,AND(Calculations!T5&gt;Calculations!Y5,Calculations!AB5&gt;Calculations!AF5),Calculations!AC5)," ")</f>
        <v xml:space="preserve"> </v>
      </c>
      <c r="R5" t="str">
        <f>IF(B5='Drop Downs'!$B$33,"*REQUIRES DCFC"," ")</f>
        <v xml:space="preserve"> </v>
      </c>
      <c r="S5" s="33"/>
      <c r="T5" s="42" t="str">
        <f>IFERROR(IF(S5="","",Calculations!AL5),"")</f>
        <v/>
      </c>
      <c r="U5" s="34"/>
      <c r="V5" s="34"/>
      <c r="W5" s="34"/>
      <c r="X5" s="34"/>
      <c r="Y5" s="35"/>
      <c r="Z5" s="36"/>
      <c r="AA5" s="37"/>
    </row>
    <row r="6" spans="1:27" x14ac:dyDescent="0.2">
      <c r="A6" s="24"/>
      <c r="B6" s="24"/>
      <c r="C6" s="7"/>
      <c r="D6" s="7"/>
      <c r="E6" s="8"/>
      <c r="F6" s="8"/>
      <c r="G6" s="7"/>
      <c r="H6" s="8"/>
      <c r="I6" s="8"/>
      <c r="J6" s="39" t="str">
        <f>Instructions!$F$54</f>
        <v>High Risk</v>
      </c>
      <c r="K6" s="23">
        <f>Instructions!$F$64</f>
        <v>0.8</v>
      </c>
      <c r="L6" s="23">
        <f>Instructions!$F$67</f>
        <v>0.1</v>
      </c>
      <c r="M6" s="39">
        <f t="shared" si="0"/>
        <v>0</v>
      </c>
      <c r="N6" s="9"/>
      <c r="O6" s="9"/>
      <c r="P6" s="40">
        <f>_xlfn.IFNA(MAX(Calculations!X6:Y6)," ")</f>
        <v>0</v>
      </c>
      <c r="Q6" s="41" t="str" cm="1">
        <f t="array" ref="Q6">_xlfn.IFNA(_xlfn.IFS(Calculations!X6&gt;Calculations!T6,"NOT COMPATIBLE",Calculations!Y6&gt;Calculations!T6,"NOT COMPATIBLE",AND(Calculations!T6&gt;Calculations!Y6,Calculations!AF6&gt;Calculations!AB6,Calculations!AF6&gt;Calculations!AD6),Calculations!AF6,AND(Calculations!T6&gt;Calculations!Y6,Calculations!AF6&gt;Calculations!AB6,Calculations!AD6&gt;Calculations!AF6),Calculations!AD6,AND(Calculations!T6&gt;Calculations!Y6,Calculations!AB6&gt;Calculations!AF6),Calculations!AC6)," ")</f>
        <v xml:space="preserve"> </v>
      </c>
      <c r="R6" t="str">
        <f>IF(B6='Drop Downs'!$B$33,"*REQUIRES DCFC"," ")</f>
        <v xml:space="preserve"> </v>
      </c>
      <c r="S6" s="33"/>
      <c r="T6" s="42" t="str">
        <f>IFERROR(IF(S6="","",Calculations!AL6),"")</f>
        <v/>
      </c>
      <c r="U6" s="34"/>
      <c r="V6" s="34"/>
      <c r="W6" s="34"/>
      <c r="X6" s="34"/>
      <c r="Y6" s="35"/>
      <c r="Z6" s="36"/>
      <c r="AA6" s="37"/>
    </row>
    <row r="7" spans="1:27" x14ac:dyDescent="0.2">
      <c r="A7" s="24"/>
      <c r="B7" s="24"/>
      <c r="C7" s="7"/>
      <c r="D7" s="7"/>
      <c r="E7" s="8"/>
      <c r="F7" s="8"/>
      <c r="G7" s="7"/>
      <c r="H7" s="8"/>
      <c r="I7" s="8"/>
      <c r="J7" s="39" t="str">
        <f>Instructions!$F$54</f>
        <v>High Risk</v>
      </c>
      <c r="K7" s="23">
        <f>Instructions!$F$64</f>
        <v>0.8</v>
      </c>
      <c r="L7" s="23">
        <f>Instructions!$F$67</f>
        <v>0.1</v>
      </c>
      <c r="M7" s="39">
        <f t="shared" si="0"/>
        <v>0</v>
      </c>
      <c r="N7" s="9"/>
      <c r="O7" s="9"/>
      <c r="P7" s="40">
        <f>_xlfn.IFNA(MAX(Calculations!X7:Y7)," ")</f>
        <v>0</v>
      </c>
      <c r="Q7" s="41" t="str" cm="1">
        <f t="array" ref="Q7">_xlfn.IFNA(_xlfn.IFS(Calculations!X7&gt;Calculations!T7,"NOT COMPATIBLE",Calculations!Y7&gt;Calculations!T7,"NOT COMPATIBLE",AND(Calculations!T7&gt;Calculations!Y7,Calculations!AF7&gt;Calculations!AB7,Calculations!AF7&gt;Calculations!AD7),Calculations!AF7,AND(Calculations!T7&gt;Calculations!Y7,Calculations!AF7&gt;Calculations!AB7,Calculations!AD7&gt;Calculations!AF7),Calculations!AD7,AND(Calculations!T7&gt;Calculations!Y7,Calculations!AB7&gt;Calculations!AF7),Calculations!AC7)," ")</f>
        <v xml:space="preserve"> </v>
      </c>
      <c r="R7" t="str">
        <f>IF(B7='Drop Downs'!$B$33,"*REQUIRES DCFC"," ")</f>
        <v xml:space="preserve"> </v>
      </c>
      <c r="S7" s="33"/>
      <c r="T7" s="42" t="str">
        <f>IFERROR(IF(S7="","",Calculations!AL7),"")</f>
        <v/>
      </c>
      <c r="U7" s="34"/>
      <c r="V7" s="34"/>
      <c r="W7" s="34"/>
      <c r="X7" s="34"/>
      <c r="Y7" s="35"/>
      <c r="Z7" s="36"/>
      <c r="AA7" s="37"/>
    </row>
    <row r="8" spans="1:27" x14ac:dyDescent="0.2">
      <c r="A8" s="24"/>
      <c r="B8" s="24"/>
      <c r="C8" s="7"/>
      <c r="D8" s="7"/>
      <c r="E8" s="8"/>
      <c r="F8" s="8"/>
      <c r="G8" s="7"/>
      <c r="H8" s="8"/>
      <c r="I8" s="8"/>
      <c r="J8" s="39" t="str">
        <f>Instructions!$F$54</f>
        <v>High Risk</v>
      </c>
      <c r="K8" s="23">
        <f>Instructions!$F$64</f>
        <v>0.8</v>
      </c>
      <c r="L8" s="23">
        <f>Instructions!$F$67</f>
        <v>0.1</v>
      </c>
      <c r="M8" s="39">
        <f t="shared" si="0"/>
        <v>0</v>
      </c>
      <c r="N8" s="9"/>
      <c r="O8" s="9"/>
      <c r="P8" s="40">
        <f>_xlfn.IFNA(MAX(Calculations!X8:Y8)," ")</f>
        <v>0</v>
      </c>
      <c r="Q8" s="41" t="str" cm="1">
        <f t="array" ref="Q8">_xlfn.IFNA(_xlfn.IFS(Calculations!X8&gt;Calculations!T8,"NOT COMPATIBLE",Calculations!Y8&gt;Calculations!T8,"NOT COMPATIBLE",AND(Calculations!T8&gt;Calculations!Y8,Calculations!AF8&gt;Calculations!AB8,Calculations!AF8&gt;Calculations!AD8),Calculations!AF8,AND(Calculations!T8&gt;Calculations!Y8,Calculations!AF8&gt;Calculations!AB8,Calculations!AD8&gt;Calculations!AF8),Calculations!AD8,AND(Calculations!T8&gt;Calculations!Y8,Calculations!AB8&gt;Calculations!AF8),Calculations!AC8)," ")</f>
        <v xml:space="preserve"> </v>
      </c>
      <c r="R8" t="str">
        <f>IF(B8='Drop Downs'!$B$33,"*REQUIRES DCFC"," ")</f>
        <v xml:space="preserve"> </v>
      </c>
      <c r="S8" s="33"/>
      <c r="T8" s="42" t="str">
        <f>IFERROR(IF(S8="","",Calculations!AL8),"")</f>
        <v/>
      </c>
      <c r="U8" s="34"/>
      <c r="V8" s="34"/>
      <c r="W8" s="34"/>
      <c r="X8" s="34"/>
      <c r="Y8" s="35"/>
      <c r="Z8" s="36"/>
      <c r="AA8" s="37"/>
    </row>
    <row r="9" spans="1:27" x14ac:dyDescent="0.2">
      <c r="A9" s="24"/>
      <c r="B9" s="24"/>
      <c r="C9" s="7"/>
      <c r="D9" s="7"/>
      <c r="E9" s="8"/>
      <c r="F9" s="8"/>
      <c r="G9" s="7"/>
      <c r="H9" s="8"/>
      <c r="I9" s="8"/>
      <c r="J9" s="39" t="str">
        <f>Instructions!$F$54</f>
        <v>High Risk</v>
      </c>
      <c r="K9" s="23">
        <f>Instructions!$F$64</f>
        <v>0.8</v>
      </c>
      <c r="L9" s="23">
        <f>Instructions!$F$67</f>
        <v>0.1</v>
      </c>
      <c r="M9" s="39">
        <f t="shared" si="0"/>
        <v>0</v>
      </c>
      <c r="N9" s="9"/>
      <c r="O9" s="9"/>
      <c r="P9" s="40">
        <f>_xlfn.IFNA(MAX(Calculations!X9:Y9)," ")</f>
        <v>0</v>
      </c>
      <c r="Q9" s="41" t="str" cm="1">
        <f t="array" ref="Q9">_xlfn.IFNA(_xlfn.IFS(Calculations!X9&gt;Calculations!T9,"NOT COMPATIBLE",Calculations!Y9&gt;Calculations!T9,"NOT COMPATIBLE",AND(Calculations!T9&gt;Calculations!Y9,Calculations!AF9&gt;Calculations!AB9,Calculations!AF9&gt;Calculations!AD9),Calculations!AF9,AND(Calculations!T9&gt;Calculations!Y9,Calculations!AF9&gt;Calculations!AB9,Calculations!AD9&gt;Calculations!AF9),Calculations!AD9,AND(Calculations!T9&gt;Calculations!Y9,Calculations!AB9&gt;Calculations!AF9),Calculations!AC9)," ")</f>
        <v xml:space="preserve"> </v>
      </c>
      <c r="R9" t="str">
        <f>IF(B9='Drop Downs'!$B$33,"*REQUIRES DCFC"," ")</f>
        <v xml:space="preserve"> </v>
      </c>
      <c r="S9" s="33"/>
      <c r="T9" s="42" t="str">
        <f>IFERROR(IF(S9="","",Calculations!AL9),"")</f>
        <v/>
      </c>
      <c r="U9" s="34"/>
      <c r="V9" s="34"/>
      <c r="W9" s="34"/>
      <c r="X9" s="34"/>
      <c r="Y9" s="35"/>
      <c r="Z9" s="36"/>
      <c r="AA9" s="37"/>
    </row>
    <row r="10" spans="1:27" x14ac:dyDescent="0.2">
      <c r="A10" s="24"/>
      <c r="B10" s="24"/>
      <c r="C10" s="7"/>
      <c r="D10" s="7"/>
      <c r="E10" s="8"/>
      <c r="F10" s="8"/>
      <c r="G10" s="7"/>
      <c r="H10" s="8"/>
      <c r="I10" s="8"/>
      <c r="J10" s="39" t="str">
        <f>Instructions!$F$54</f>
        <v>High Risk</v>
      </c>
      <c r="K10" s="23">
        <f>Instructions!$F$64</f>
        <v>0.8</v>
      </c>
      <c r="L10" s="23">
        <f>Instructions!$F$67</f>
        <v>0.1</v>
      </c>
      <c r="M10" s="39">
        <f t="shared" si="0"/>
        <v>0</v>
      </c>
      <c r="N10" s="9"/>
      <c r="O10" s="9"/>
      <c r="P10" s="40">
        <f>_xlfn.IFNA(MAX(Calculations!X10:Y10)," ")</f>
        <v>0</v>
      </c>
      <c r="Q10" s="41" t="str" cm="1">
        <f t="array" ref="Q10">_xlfn.IFNA(_xlfn.IFS(Calculations!X10&gt;Calculations!T10,"NOT COMPATIBLE",Calculations!Y10&gt;Calculations!T10,"NOT COMPATIBLE",AND(Calculations!T10&gt;Calculations!Y10,Calculations!AF10&gt;Calculations!AB10,Calculations!AF10&gt;Calculations!AD10),Calculations!AF10,AND(Calculations!T10&gt;Calculations!Y10,Calculations!AF10&gt;Calculations!AB10,Calculations!AD10&gt;Calculations!AF10),Calculations!AD10,AND(Calculations!T10&gt;Calculations!Y10,Calculations!AB10&gt;Calculations!AF10),Calculations!AC10)," ")</f>
        <v xml:space="preserve"> </v>
      </c>
      <c r="R10" t="str">
        <f>IF(B10='Drop Downs'!$B$33,"*REQUIRES DCFC"," ")</f>
        <v xml:space="preserve"> </v>
      </c>
      <c r="S10" s="33"/>
      <c r="T10" s="42" t="str">
        <f>IFERROR(IF(S10="","",Calculations!AL10),"")</f>
        <v/>
      </c>
      <c r="U10" s="34"/>
      <c r="V10" s="34"/>
      <c r="W10" s="34"/>
      <c r="X10" s="34"/>
      <c r="Y10" s="35"/>
      <c r="Z10" s="36"/>
      <c r="AA10" s="37"/>
    </row>
    <row r="11" spans="1:27" x14ac:dyDescent="0.2">
      <c r="A11" s="24"/>
      <c r="B11" s="24"/>
      <c r="C11" s="7"/>
      <c r="D11" s="7"/>
      <c r="E11" s="8"/>
      <c r="F11" s="8"/>
      <c r="G11" s="7"/>
      <c r="H11" s="8"/>
      <c r="I11" s="8"/>
      <c r="J11" s="39" t="str">
        <f>Instructions!$F$54</f>
        <v>High Risk</v>
      </c>
      <c r="K11" s="23">
        <f>Instructions!$F$64</f>
        <v>0.8</v>
      </c>
      <c r="L11" s="23">
        <f>Instructions!$F$67</f>
        <v>0.1</v>
      </c>
      <c r="M11" s="39">
        <f t="shared" si="0"/>
        <v>0</v>
      </c>
      <c r="N11" s="9"/>
      <c r="O11" s="9"/>
      <c r="P11" s="40">
        <f>_xlfn.IFNA(MAX(Calculations!X11:Y11)," ")</f>
        <v>0</v>
      </c>
      <c r="Q11" s="41" t="str" cm="1">
        <f t="array" ref="Q11">_xlfn.IFNA(_xlfn.IFS(Calculations!X11&gt;Calculations!T11,"NOT COMPATIBLE",Calculations!Y11&gt;Calculations!T11,"NOT COMPATIBLE",AND(Calculations!T11&gt;Calculations!Y11,Calculations!AF11&gt;Calculations!AB11,Calculations!AF11&gt;Calculations!AD11),Calculations!AF11,AND(Calculations!T11&gt;Calculations!Y11,Calculations!AF11&gt;Calculations!AB11,Calculations!AD11&gt;Calculations!AF11),Calculations!AD11,AND(Calculations!T11&gt;Calculations!Y11,Calculations!AB11&gt;Calculations!AF11),Calculations!AC11)," ")</f>
        <v xml:space="preserve"> </v>
      </c>
      <c r="R11" t="str">
        <f>IF(B11='Drop Downs'!$B$33,"*REQUIRES DCFC"," ")</f>
        <v xml:space="preserve"> </v>
      </c>
      <c r="S11" s="33"/>
      <c r="T11" s="42" t="str">
        <f>IFERROR(IF(S11="","",Calculations!AL11),"")</f>
        <v/>
      </c>
      <c r="U11" s="34"/>
      <c r="V11" s="34"/>
      <c r="W11" s="34"/>
      <c r="X11" s="34"/>
      <c r="Y11" s="35"/>
      <c r="Z11" s="36"/>
      <c r="AA11" s="37"/>
    </row>
    <row r="12" spans="1:27" x14ac:dyDescent="0.2">
      <c r="A12" s="24"/>
      <c r="B12" s="24"/>
      <c r="C12" s="7"/>
      <c r="D12" s="7"/>
      <c r="E12" s="8"/>
      <c r="F12" s="8"/>
      <c r="G12" s="7"/>
      <c r="H12" s="8"/>
      <c r="I12" s="8"/>
      <c r="J12" s="39" t="str">
        <f>Instructions!$F$54</f>
        <v>High Risk</v>
      </c>
      <c r="K12" s="23">
        <f>Instructions!$F$64</f>
        <v>0.8</v>
      </c>
      <c r="L12" s="23">
        <f>Instructions!$F$67</f>
        <v>0.1</v>
      </c>
      <c r="M12" s="39">
        <f t="shared" si="0"/>
        <v>0</v>
      </c>
      <c r="N12" s="9"/>
      <c r="O12" s="9"/>
      <c r="P12" s="40">
        <f>_xlfn.IFNA(MAX(Calculations!X12:Y12)," ")</f>
        <v>0</v>
      </c>
      <c r="Q12" s="41" t="str" cm="1">
        <f t="array" ref="Q12">_xlfn.IFNA(_xlfn.IFS(Calculations!X12&gt;Calculations!T12,"NOT COMPATIBLE",Calculations!Y12&gt;Calculations!T12,"NOT COMPATIBLE",AND(Calculations!T12&gt;Calculations!Y12,Calculations!AF12&gt;Calculations!AB12,Calculations!AF12&gt;Calculations!AD12),Calculations!AF12,AND(Calculations!T12&gt;Calculations!Y12,Calculations!AF12&gt;Calculations!AB12,Calculations!AD12&gt;Calculations!AF12),Calculations!AD12,AND(Calculations!T12&gt;Calculations!Y12,Calculations!AB12&gt;Calculations!AF12),Calculations!AC12)," ")</f>
        <v xml:space="preserve"> </v>
      </c>
      <c r="R12" t="str">
        <f>IF(B12='Drop Downs'!$B$33,"*REQUIRES DCFC"," ")</f>
        <v xml:space="preserve"> </v>
      </c>
      <c r="S12" s="33"/>
      <c r="T12" s="42" t="str">
        <f>IFERROR(IF(S12="","",Calculations!AL12),"")</f>
        <v/>
      </c>
      <c r="U12" s="34"/>
      <c r="V12" s="34"/>
      <c r="W12" s="34"/>
      <c r="X12" s="34"/>
      <c r="Y12" s="35"/>
      <c r="Z12" s="36"/>
      <c r="AA12" s="37"/>
    </row>
    <row r="13" spans="1:27" x14ac:dyDescent="0.2">
      <c r="A13" s="24"/>
      <c r="B13" s="24"/>
      <c r="C13" s="7"/>
      <c r="D13" s="7"/>
      <c r="E13" s="8"/>
      <c r="F13" s="8"/>
      <c r="G13" s="7"/>
      <c r="H13" s="8"/>
      <c r="I13" s="8"/>
      <c r="J13" s="39" t="str">
        <f>Instructions!$F$54</f>
        <v>High Risk</v>
      </c>
      <c r="K13" s="23">
        <f>Instructions!$F$64</f>
        <v>0.8</v>
      </c>
      <c r="L13" s="23">
        <f>Instructions!$F$67</f>
        <v>0.1</v>
      </c>
      <c r="M13" s="39">
        <f t="shared" si="0"/>
        <v>0</v>
      </c>
      <c r="N13" s="9"/>
      <c r="O13" s="9"/>
      <c r="P13" s="40">
        <f>_xlfn.IFNA(MAX(Calculations!X13:Y13)," ")</f>
        <v>0</v>
      </c>
      <c r="Q13" s="41" t="str" cm="1">
        <f t="array" ref="Q13">_xlfn.IFNA(_xlfn.IFS(Calculations!X13&gt;Calculations!T13,"NOT COMPATIBLE",Calculations!Y13&gt;Calculations!T13,"NOT COMPATIBLE",AND(Calculations!T13&gt;Calculations!Y13,Calculations!AF13&gt;Calculations!AB13,Calculations!AF13&gt;Calculations!AD13),Calculations!AF13,AND(Calculations!T13&gt;Calculations!Y13,Calculations!AF13&gt;Calculations!AB13,Calculations!AD13&gt;Calculations!AF13),Calculations!AD13,AND(Calculations!T13&gt;Calculations!Y13,Calculations!AB13&gt;Calculations!AF13),Calculations!AC13)," ")</f>
        <v xml:space="preserve"> </v>
      </c>
      <c r="R13" t="str">
        <f>IF(B13='Drop Downs'!$B$33,"*REQUIRES DCFC"," ")</f>
        <v xml:space="preserve"> </v>
      </c>
      <c r="S13" s="33"/>
      <c r="T13" s="42" t="str">
        <f>IFERROR(IF(S13="","",Calculations!AL13),"")</f>
        <v/>
      </c>
      <c r="U13" s="34"/>
      <c r="V13" s="34"/>
      <c r="W13" s="34"/>
      <c r="X13" s="34"/>
      <c r="Y13" s="35"/>
      <c r="Z13" s="36"/>
      <c r="AA13" s="37"/>
    </row>
    <row r="14" spans="1:27" x14ac:dyDescent="0.2">
      <c r="A14" s="24"/>
      <c r="B14" s="24"/>
      <c r="C14" s="7"/>
      <c r="D14" s="7"/>
      <c r="E14" s="8"/>
      <c r="F14" s="8"/>
      <c r="G14" s="7"/>
      <c r="H14" s="8"/>
      <c r="I14" s="8"/>
      <c r="J14" s="39" t="str">
        <f>Instructions!$F$54</f>
        <v>High Risk</v>
      </c>
      <c r="K14" s="23">
        <f>Instructions!$F$64</f>
        <v>0.8</v>
      </c>
      <c r="L14" s="23">
        <f>Instructions!$F$67</f>
        <v>0.1</v>
      </c>
      <c r="M14" s="39">
        <f t="shared" si="0"/>
        <v>0</v>
      </c>
      <c r="N14" s="9"/>
      <c r="O14" s="9"/>
      <c r="P14" s="40">
        <f>_xlfn.IFNA(MAX(Calculations!X14:Y14)," ")</f>
        <v>0</v>
      </c>
      <c r="Q14" s="41" t="str" cm="1">
        <f t="array" ref="Q14">_xlfn.IFNA(_xlfn.IFS(Calculations!X14&gt;Calculations!T14,"NOT COMPATIBLE",Calculations!Y14&gt;Calculations!T14,"NOT COMPATIBLE",AND(Calculations!T14&gt;Calculations!Y14,Calculations!AF14&gt;Calculations!AB14),Calculations!AF14,AND(Calculations!T14&gt;Calculations!Y14,Calculations!AB14&gt;Calculations!AF14),Calculations!AC14)," ")</f>
        <v xml:space="preserve"> </v>
      </c>
      <c r="R14" t="str">
        <f>IF(B14='Drop Downs'!$B$33,"*REQUIRES DCFC"," ")</f>
        <v xml:space="preserve"> </v>
      </c>
      <c r="S14" s="33"/>
      <c r="T14" s="42" t="str">
        <f>IFERROR(IF(S14="","",Calculations!AL14),"")</f>
        <v/>
      </c>
      <c r="U14" s="34"/>
      <c r="V14" s="34"/>
      <c r="W14" s="34"/>
      <c r="X14" s="34"/>
      <c r="Y14" s="35"/>
      <c r="Z14" s="36"/>
      <c r="AA14" s="37"/>
    </row>
    <row r="15" spans="1:27" x14ac:dyDescent="0.2">
      <c r="A15" s="24"/>
      <c r="B15" s="24"/>
      <c r="C15" s="7"/>
      <c r="D15" s="7"/>
      <c r="E15" s="8"/>
      <c r="F15" s="8"/>
      <c r="G15" s="7"/>
      <c r="H15" s="8"/>
      <c r="I15" s="8"/>
      <c r="J15" s="39" t="str">
        <f>Instructions!$F$54</f>
        <v>High Risk</v>
      </c>
      <c r="K15" s="23">
        <f>Instructions!$F$64</f>
        <v>0.8</v>
      </c>
      <c r="L15" s="23">
        <f>Instructions!$F$67</f>
        <v>0.1</v>
      </c>
      <c r="M15" s="39">
        <f t="shared" si="0"/>
        <v>0</v>
      </c>
      <c r="N15" s="9"/>
      <c r="O15" s="9"/>
      <c r="P15" s="40">
        <f>_xlfn.IFNA(MAX(Calculations!X15:Y15)," ")</f>
        <v>0</v>
      </c>
      <c r="Q15" s="41" t="str" cm="1">
        <f t="array" ref="Q15">_xlfn.IFNA(_xlfn.IFS(Calculations!X15&gt;Calculations!T15,"NOT COMPATIBLE",Calculations!Y15&gt;Calculations!T15,"NOT COMPATIBLE",AND(Calculations!T15&gt;Calculations!Y15,Calculations!AF15&gt;Calculations!AB15),Calculations!AF15,AND(Calculations!T15&gt;Calculations!Y15,Calculations!AB15&gt;Calculations!AF15),Calculations!AC15)," ")</f>
        <v xml:space="preserve"> </v>
      </c>
      <c r="R15" t="str">
        <f>IF(B15='Drop Downs'!$B$33,"*REQUIRES DCFC"," ")</f>
        <v xml:space="preserve"> </v>
      </c>
      <c r="S15" s="33"/>
      <c r="T15" s="42" t="str">
        <f>IFERROR(IF(S15="","",Calculations!AL15),"")</f>
        <v/>
      </c>
      <c r="U15" s="34"/>
      <c r="V15" s="34"/>
      <c r="W15" s="34"/>
      <c r="X15" s="34"/>
      <c r="Y15" s="35"/>
      <c r="Z15" s="36"/>
      <c r="AA15" s="37"/>
    </row>
    <row r="16" spans="1:27" x14ac:dyDescent="0.2">
      <c r="A16" s="24"/>
      <c r="B16" s="24"/>
      <c r="C16" s="7"/>
      <c r="D16" s="7"/>
      <c r="E16" s="8"/>
      <c r="F16" s="8"/>
      <c r="G16" s="7"/>
      <c r="H16" s="8"/>
      <c r="I16" s="8"/>
      <c r="J16" s="39" t="str">
        <f>Instructions!$F$54</f>
        <v>High Risk</v>
      </c>
      <c r="K16" s="23">
        <f>Instructions!$F$64</f>
        <v>0.8</v>
      </c>
      <c r="L16" s="23">
        <f>Instructions!$F$67</f>
        <v>0.1</v>
      </c>
      <c r="M16" s="39">
        <f t="shared" si="0"/>
        <v>0</v>
      </c>
      <c r="N16" s="9"/>
      <c r="O16" s="9"/>
      <c r="P16" s="40">
        <f>_xlfn.IFNA(MAX(Calculations!X16:Y16)," ")</f>
        <v>0</v>
      </c>
      <c r="Q16" s="41" t="str" cm="1">
        <f t="array" ref="Q16">_xlfn.IFNA(_xlfn.IFS(Calculations!X16&gt;Calculations!T16,"NOT COMPATIBLE",Calculations!Y16&gt;Calculations!T16,"NOT COMPATIBLE",AND(Calculations!T16&gt;Calculations!Y16,Calculations!AF16&gt;Calculations!AB16),Calculations!AF16,AND(Calculations!T16&gt;Calculations!Y16,Calculations!AB16&gt;Calculations!AF16),Calculations!AC16)," ")</f>
        <v xml:space="preserve"> </v>
      </c>
      <c r="R16" t="str">
        <f>IF(B16='Drop Downs'!$B$33,"*REQUIRES DCFC"," ")</f>
        <v xml:space="preserve"> </v>
      </c>
      <c r="S16" s="38"/>
      <c r="T16" s="42" t="str">
        <f>IFERROR(IF(S16="","",Calculations!AL16),"")</f>
        <v/>
      </c>
    </row>
    <row r="17" spans="1:27" x14ac:dyDescent="0.2">
      <c r="A17" s="24"/>
      <c r="B17" s="24"/>
      <c r="C17" s="7"/>
      <c r="D17" s="7"/>
      <c r="E17" s="8"/>
      <c r="F17" s="8"/>
      <c r="G17" s="7"/>
      <c r="H17" s="8"/>
      <c r="I17" s="8"/>
      <c r="J17" s="39" t="str">
        <f>Instructions!$F$54</f>
        <v>High Risk</v>
      </c>
      <c r="K17" s="23">
        <f>Instructions!$F$64</f>
        <v>0.8</v>
      </c>
      <c r="L17" s="23">
        <f>Instructions!$F$67</f>
        <v>0.1</v>
      </c>
      <c r="M17" s="39">
        <f t="shared" si="0"/>
        <v>0</v>
      </c>
      <c r="N17" s="9"/>
      <c r="O17" s="9"/>
      <c r="P17" s="40">
        <f>_xlfn.IFNA(MAX(Calculations!X17:Y17)," ")</f>
        <v>0</v>
      </c>
      <c r="Q17" s="41" t="str" cm="1">
        <f t="array" ref="Q17">_xlfn.IFNA(_xlfn.IFS(Calculations!X17&gt;Calculations!T17,"NOT COMPATIBLE",Calculations!Y17&gt;Calculations!T17,"NOT COMPATIBLE",AND(Calculations!T17&gt;Calculations!Y17,Calculations!AF17&gt;Calculations!AB17),Calculations!AF17,AND(Calculations!T17&gt;Calculations!Y17,Calculations!AB17&gt;Calculations!AF17),Calculations!AC17)," ")</f>
        <v xml:space="preserve"> </v>
      </c>
      <c r="R17" t="str">
        <f>IF(B17='Drop Downs'!$B$33,"*REQUIRES DCFC"," ")</f>
        <v xml:space="preserve"> </v>
      </c>
      <c r="S17" s="33"/>
      <c r="T17" s="42" t="str">
        <f>IFERROR(IF(S17="","",Calculations!AL17),"")</f>
        <v/>
      </c>
      <c r="U17" s="34"/>
      <c r="V17" s="34"/>
      <c r="W17" s="34"/>
      <c r="X17" s="34"/>
      <c r="Y17" s="35"/>
      <c r="Z17" s="36"/>
      <c r="AA17" s="37"/>
    </row>
    <row r="18" spans="1:27" x14ac:dyDescent="0.2">
      <c r="A18" s="24"/>
      <c r="B18" s="24"/>
      <c r="C18" s="7"/>
      <c r="D18" s="7"/>
      <c r="E18" s="8"/>
      <c r="F18" s="8"/>
      <c r="G18" s="7"/>
      <c r="H18" s="8"/>
      <c r="I18" s="8"/>
      <c r="J18" s="39" t="str">
        <f>Instructions!$F$54</f>
        <v>High Risk</v>
      </c>
      <c r="K18" s="23">
        <f>Instructions!$F$64</f>
        <v>0.8</v>
      </c>
      <c r="L18" s="23">
        <f>Instructions!$F$67</f>
        <v>0.1</v>
      </c>
      <c r="M18" s="39">
        <f t="shared" si="0"/>
        <v>0</v>
      </c>
      <c r="N18" s="9"/>
      <c r="O18" s="9"/>
      <c r="P18" s="40">
        <f>_xlfn.IFNA(MAX(Calculations!X18:Y18)," ")</f>
        <v>0</v>
      </c>
      <c r="Q18" s="41" t="str" cm="1">
        <f t="array" ref="Q18">_xlfn.IFNA(_xlfn.IFS(Calculations!X18&gt;Calculations!T18,"NOT COMPATIBLE",Calculations!Y18&gt;Calculations!T18,"NOT COMPATIBLE",AND(Calculations!T18&gt;Calculations!Y18,Calculations!AF18&gt;Calculations!AB18),Calculations!AF18,AND(Calculations!T18&gt;Calculations!Y18,Calculations!AB18&gt;Calculations!AF18),Calculations!AC18)," ")</f>
        <v xml:space="preserve"> </v>
      </c>
      <c r="R18" t="str">
        <f>IF(B18='Drop Downs'!$B$33,"*REQUIRES DCFC"," ")</f>
        <v xml:space="preserve"> </v>
      </c>
      <c r="S18" s="38"/>
      <c r="T18" s="42" t="str">
        <f>IFERROR(IF(S18="","",Calculations!AL18),"")</f>
        <v/>
      </c>
    </row>
    <row r="19" spans="1:27" x14ac:dyDescent="0.2">
      <c r="A19" s="24"/>
      <c r="B19" s="24"/>
      <c r="C19" s="7"/>
      <c r="D19" s="7"/>
      <c r="E19" s="8"/>
      <c r="F19" s="8"/>
      <c r="G19" s="7"/>
      <c r="H19" s="8"/>
      <c r="I19" s="8"/>
      <c r="J19" s="39" t="str">
        <f>Instructions!$F$54</f>
        <v>High Risk</v>
      </c>
      <c r="K19" s="23">
        <f>Instructions!$F$64</f>
        <v>0.8</v>
      </c>
      <c r="L19" s="23">
        <f>Instructions!$F$67</f>
        <v>0.1</v>
      </c>
      <c r="M19" s="39">
        <f t="shared" si="0"/>
        <v>0</v>
      </c>
      <c r="N19" s="9"/>
      <c r="O19" s="9"/>
      <c r="P19" s="40">
        <f>_xlfn.IFNA(MAX(Calculations!X19:Y19)," ")</f>
        <v>0</v>
      </c>
      <c r="Q19" s="41" t="str" cm="1">
        <f t="array" ref="Q19">_xlfn.IFNA(_xlfn.IFS(Calculations!X19&gt;Calculations!T19,"NOT COMPATIBLE",Calculations!Y19&gt;Calculations!T19,"NOT COMPATIBLE",AND(Calculations!T19&gt;Calculations!Y19,Calculations!AF19&gt;Calculations!AB19),Calculations!AF19,AND(Calculations!T19&gt;Calculations!Y19,Calculations!AB19&gt;Calculations!AF19),Calculations!AC19)," ")</f>
        <v xml:space="preserve"> </v>
      </c>
      <c r="R19" t="str">
        <f>IF(B19='Drop Downs'!$B$33,"*REQUIRES DCFC"," ")</f>
        <v xml:space="preserve"> </v>
      </c>
      <c r="S19" s="38"/>
      <c r="T19" s="42" t="str">
        <f>IFERROR(IF(S19="","",Calculations!AL19),"")</f>
        <v/>
      </c>
    </row>
    <row r="20" spans="1:27" x14ac:dyDescent="0.2">
      <c r="A20" s="24"/>
      <c r="B20" s="24"/>
      <c r="C20" s="7"/>
      <c r="D20" s="7"/>
      <c r="E20" s="8"/>
      <c r="F20" s="8"/>
      <c r="G20" s="7"/>
      <c r="H20" s="8"/>
      <c r="I20" s="8"/>
      <c r="J20" s="39" t="str">
        <f>Instructions!$F$54</f>
        <v>High Risk</v>
      </c>
      <c r="K20" s="23">
        <f>Instructions!$F$64</f>
        <v>0.8</v>
      </c>
      <c r="L20" s="23">
        <f>Instructions!$F$67</f>
        <v>0.1</v>
      </c>
      <c r="M20" s="39">
        <f t="shared" si="0"/>
        <v>0</v>
      </c>
      <c r="N20" s="9"/>
      <c r="O20" s="9"/>
      <c r="P20" s="40">
        <f>_xlfn.IFNA(MAX(Calculations!X20:Y20)," ")</f>
        <v>0</v>
      </c>
      <c r="Q20" s="41" t="str" cm="1">
        <f t="array" ref="Q20">_xlfn.IFNA(_xlfn.IFS(Calculations!X20&gt;Calculations!T20,"NOT COMPATIBLE",Calculations!Y20&gt;Calculations!T20,"NOT COMPATIBLE",AND(Calculations!T20&gt;Calculations!Y20,Calculations!AF20&gt;Calculations!AB20),Calculations!AF20,AND(Calculations!T20&gt;Calculations!Y20,Calculations!AB20&gt;Calculations!AF20),Calculations!AC20)," ")</f>
        <v xml:space="preserve"> </v>
      </c>
      <c r="R20" t="str">
        <f>IF(B20='Drop Downs'!$B$33,"*REQUIRES DCFC"," ")</f>
        <v xml:space="preserve"> </v>
      </c>
      <c r="S20" s="38"/>
      <c r="T20" s="42" t="str">
        <f>IFERROR(IF(S20="","",Calculations!AL20),"")</f>
        <v/>
      </c>
    </row>
    <row r="21" spans="1:27" x14ac:dyDescent="0.2">
      <c r="A21" s="24"/>
      <c r="B21" s="24"/>
      <c r="C21" s="7"/>
      <c r="D21" s="7"/>
      <c r="E21" s="8"/>
      <c r="F21" s="8"/>
      <c r="G21" s="7"/>
      <c r="H21" s="8"/>
      <c r="I21" s="8"/>
      <c r="J21" s="39" t="str">
        <f>Instructions!$F$54</f>
        <v>High Risk</v>
      </c>
      <c r="K21" s="23">
        <f>Instructions!$F$64</f>
        <v>0.8</v>
      </c>
      <c r="L21" s="23">
        <f>Instructions!$F$67</f>
        <v>0.1</v>
      </c>
      <c r="M21" s="39">
        <f t="shared" si="0"/>
        <v>0</v>
      </c>
      <c r="N21" s="9"/>
      <c r="O21" s="9"/>
      <c r="P21" s="40">
        <f>_xlfn.IFNA(MAX(Calculations!X21:Y21)," ")</f>
        <v>0</v>
      </c>
      <c r="Q21" s="41" t="str" cm="1">
        <f t="array" ref="Q21">_xlfn.IFNA(_xlfn.IFS(Calculations!X21&gt;Calculations!T21,"NOT COMPATIBLE",Calculations!Y21&gt;Calculations!T21,"NOT COMPATIBLE",AND(Calculations!T21&gt;Calculations!Y21,Calculations!AF21&gt;Calculations!AB21),Calculations!AF21,AND(Calculations!T21&gt;Calculations!Y21,Calculations!AB21&gt;Calculations!AF21),Calculations!AC21)," ")</f>
        <v xml:space="preserve"> </v>
      </c>
      <c r="R21" t="str">
        <f>IF(B21='Drop Downs'!$B$33,"*REQUIRES DCFC"," ")</f>
        <v xml:space="preserve"> </v>
      </c>
      <c r="S21" s="38"/>
      <c r="T21" s="42" t="str">
        <f>IFERROR(IF(S21="","",Calculations!AL21),"")</f>
        <v/>
      </c>
    </row>
    <row r="22" spans="1:27" x14ac:dyDescent="0.2">
      <c r="A22" s="24"/>
      <c r="B22" s="24"/>
      <c r="C22" s="7"/>
      <c r="D22" s="7"/>
      <c r="E22" s="8"/>
      <c r="F22" s="8"/>
      <c r="G22" s="7"/>
      <c r="H22" s="8"/>
      <c r="I22" s="8"/>
      <c r="J22" s="39" t="str">
        <f>Instructions!$F$54</f>
        <v>High Risk</v>
      </c>
      <c r="K22" s="23">
        <f>Instructions!$F$64</f>
        <v>0.8</v>
      </c>
      <c r="L22" s="23">
        <f>Instructions!$F$67</f>
        <v>0.1</v>
      </c>
      <c r="M22" s="39">
        <f t="shared" si="0"/>
        <v>0</v>
      </c>
      <c r="N22" s="9"/>
      <c r="O22" s="9"/>
      <c r="P22" s="40">
        <f>_xlfn.IFNA(MAX(Calculations!X22:Y22)," ")</f>
        <v>0</v>
      </c>
      <c r="Q22" s="41" t="str" cm="1">
        <f t="array" ref="Q22">_xlfn.IFNA(_xlfn.IFS(Calculations!X22&gt;Calculations!T22,"NOT COMPATIBLE",Calculations!Y22&gt;Calculations!T22,"NOT COMPATIBLE",AND(Calculations!T22&gt;Calculations!Y22,Calculations!AF22&gt;Calculations!AB22),Calculations!AF22,AND(Calculations!T22&gt;Calculations!Y22,Calculations!AB22&gt;Calculations!AF22),Calculations!AC22)," ")</f>
        <v xml:space="preserve"> </v>
      </c>
      <c r="R22" t="str">
        <f>IF(B22='Drop Downs'!$B$33,"*REQUIRES DCFC"," ")</f>
        <v xml:space="preserve"> </v>
      </c>
      <c r="S22" s="38"/>
      <c r="T22" s="42" t="str">
        <f>IFERROR(IF(S22="","",Calculations!AL22),"")</f>
        <v/>
      </c>
    </row>
    <row r="23" spans="1:27" x14ac:dyDescent="0.2">
      <c r="A23" s="24"/>
      <c r="B23" s="24"/>
      <c r="C23" s="7"/>
      <c r="D23" s="7"/>
      <c r="E23" s="8"/>
      <c r="F23" s="8"/>
      <c r="G23" s="7"/>
      <c r="H23" s="8"/>
      <c r="I23" s="8"/>
      <c r="J23" s="39" t="str">
        <f>Instructions!$F$54</f>
        <v>High Risk</v>
      </c>
      <c r="K23" s="23">
        <f>Instructions!$F$64</f>
        <v>0.8</v>
      </c>
      <c r="L23" s="23">
        <f>Instructions!$F$67</f>
        <v>0.1</v>
      </c>
      <c r="M23" s="39">
        <f t="shared" si="0"/>
        <v>0</v>
      </c>
      <c r="N23" s="9"/>
      <c r="O23" s="9"/>
      <c r="P23" s="40">
        <f>_xlfn.IFNA(MAX(Calculations!X23:Y23)," ")</f>
        <v>0</v>
      </c>
      <c r="Q23" s="41" t="str" cm="1">
        <f t="array" ref="Q23">_xlfn.IFNA(_xlfn.IFS(Calculations!X23&gt;Calculations!T23,"NOT COMPATIBLE",Calculations!Y23&gt;Calculations!T23,"NOT COMPATIBLE",AND(Calculations!T23&gt;Calculations!Y23,Calculations!AF23&gt;Calculations!AB23),Calculations!AF23,AND(Calculations!T23&gt;Calculations!Y23,Calculations!AB23&gt;Calculations!AF23),Calculations!AC23)," ")</f>
        <v xml:space="preserve"> </v>
      </c>
      <c r="R23" t="str">
        <f>IF(B23='Drop Downs'!$B$33,"*REQUIRES DCFC"," ")</f>
        <v xml:space="preserve"> </v>
      </c>
      <c r="S23" s="38"/>
      <c r="T23" s="42" t="str">
        <f>IFERROR(IF(S23="","",Calculations!AL23),"")</f>
        <v/>
      </c>
    </row>
    <row r="24" spans="1:27" x14ac:dyDescent="0.2">
      <c r="A24" s="24"/>
      <c r="B24" s="24"/>
      <c r="C24" s="7"/>
      <c r="D24" s="7"/>
      <c r="E24" s="8"/>
      <c r="F24" s="8"/>
      <c r="G24" s="7"/>
      <c r="H24" s="8"/>
      <c r="I24" s="8"/>
      <c r="J24" s="39" t="str">
        <f>Instructions!$F$54</f>
        <v>High Risk</v>
      </c>
      <c r="K24" s="23">
        <f>Instructions!$F$64</f>
        <v>0.8</v>
      </c>
      <c r="L24" s="23">
        <f>Instructions!$F$67</f>
        <v>0.1</v>
      </c>
      <c r="M24" s="39">
        <f t="shared" si="0"/>
        <v>0</v>
      </c>
      <c r="N24" s="9"/>
      <c r="O24" s="9"/>
      <c r="P24" s="40">
        <f>_xlfn.IFNA(MAX(Calculations!X24:Y24)," ")</f>
        <v>0</v>
      </c>
      <c r="Q24" s="41" t="str" cm="1">
        <f t="array" ref="Q24">_xlfn.IFNA(_xlfn.IFS(Calculations!X24&gt;Calculations!T24,"NOT COMPATIBLE",Calculations!Y24&gt;Calculations!T24,"NOT COMPATIBLE",AND(Calculations!T24&gt;Calculations!Y24,Calculations!AF24&gt;Calculations!AB24),Calculations!AF24,AND(Calculations!T24&gt;Calculations!Y24,Calculations!AB24&gt;Calculations!AF24),Calculations!AC24)," ")</f>
        <v xml:space="preserve"> </v>
      </c>
      <c r="R24" t="str">
        <f>IF(B24='Drop Downs'!$B$33,"*REQUIRES DCFC"," ")</f>
        <v xml:space="preserve"> </v>
      </c>
      <c r="S24" s="38"/>
      <c r="T24" s="42" t="str">
        <f>IFERROR(IF(S24="","",Calculations!AL24),"")</f>
        <v/>
      </c>
    </row>
    <row r="25" spans="1:27" x14ac:dyDescent="0.2">
      <c r="A25" s="24"/>
      <c r="B25" s="24"/>
      <c r="C25" s="7"/>
      <c r="D25" s="7"/>
      <c r="E25" s="8"/>
      <c r="F25" s="8"/>
      <c r="G25" s="7"/>
      <c r="H25" s="8"/>
      <c r="I25" s="8"/>
      <c r="J25" s="39" t="str">
        <f>Instructions!$F$54</f>
        <v>High Risk</v>
      </c>
      <c r="K25" s="23">
        <f>Instructions!$F$64</f>
        <v>0.8</v>
      </c>
      <c r="L25" s="23">
        <f>Instructions!$F$67</f>
        <v>0.1</v>
      </c>
      <c r="M25" s="39">
        <f t="shared" si="0"/>
        <v>0</v>
      </c>
      <c r="N25" s="9"/>
      <c r="O25" s="9"/>
      <c r="P25" s="40">
        <f>_xlfn.IFNA(MAX(Calculations!X25:Y25)," ")</f>
        <v>0</v>
      </c>
      <c r="Q25" s="41" t="str" cm="1">
        <f t="array" ref="Q25">_xlfn.IFNA(_xlfn.IFS(Calculations!X25&gt;Calculations!T25,"NOT COMPATIBLE",Calculations!Y25&gt;Calculations!T25,"NOT COMPATIBLE",AND(Calculations!T25&gt;Calculations!Y25,Calculations!AF25&gt;Calculations!AB25),Calculations!AF25,AND(Calculations!T25&gt;Calculations!Y25,Calculations!AB25&gt;Calculations!AF25),Calculations!AC25)," ")</f>
        <v xml:space="preserve"> </v>
      </c>
      <c r="R25" t="str">
        <f>IF(B25='Drop Downs'!$B$33,"*REQUIRES DCFC"," ")</f>
        <v xml:space="preserve"> </v>
      </c>
      <c r="S25" s="38"/>
      <c r="T25" s="42" t="str">
        <f>IFERROR(IF(S25="","",Calculations!AL25),"")</f>
        <v/>
      </c>
    </row>
    <row r="26" spans="1:27" x14ac:dyDescent="0.2">
      <c r="A26" s="24"/>
      <c r="B26" s="24"/>
      <c r="C26" s="7"/>
      <c r="D26" s="7"/>
      <c r="E26" s="8"/>
      <c r="F26" s="8"/>
      <c r="G26" s="7"/>
      <c r="H26" s="8"/>
      <c r="I26" s="8"/>
      <c r="J26" s="39" t="str">
        <f>Instructions!$F$54</f>
        <v>High Risk</v>
      </c>
      <c r="K26" s="23">
        <f>Instructions!$F$64</f>
        <v>0.8</v>
      </c>
      <c r="L26" s="23">
        <f>Instructions!$F$67</f>
        <v>0.1</v>
      </c>
      <c r="M26" s="39">
        <f t="shared" si="0"/>
        <v>0</v>
      </c>
      <c r="N26" s="9"/>
      <c r="O26" s="9"/>
      <c r="P26" s="40">
        <f>_xlfn.IFNA(MAX(Calculations!X26:Y26)," ")</f>
        <v>0</v>
      </c>
      <c r="Q26" s="41" t="str" cm="1">
        <f t="array" ref="Q26">_xlfn.IFNA(_xlfn.IFS(Calculations!X26&gt;Calculations!T26,"NOT COMPATIBLE",Calculations!Y26&gt;Calculations!T26,"NOT COMPATIBLE",AND(Calculations!T26&gt;Calculations!Y26,Calculations!AF26&gt;Calculations!AB26),Calculations!AF26,AND(Calculations!T26&gt;Calculations!Y26,Calculations!AB26&gt;Calculations!AF26),Calculations!AC26)," ")</f>
        <v xml:space="preserve"> </v>
      </c>
      <c r="R26" t="str">
        <f>IF(B26='Drop Downs'!$B$33,"*REQUIRES DCFC"," ")</f>
        <v xml:space="preserve"> </v>
      </c>
      <c r="S26" s="38"/>
      <c r="T26" s="42" t="str">
        <f>IFERROR(IF(S26="","",Calculations!AL26),"")</f>
        <v/>
      </c>
    </row>
    <row r="27" spans="1:27" x14ac:dyDescent="0.2">
      <c r="A27" s="24"/>
      <c r="B27" s="24"/>
      <c r="C27" s="7"/>
      <c r="D27" s="7"/>
      <c r="E27" s="8"/>
      <c r="F27" s="8"/>
      <c r="G27" s="7"/>
      <c r="H27" s="8"/>
      <c r="I27" s="8"/>
      <c r="J27" s="39" t="str">
        <f>Instructions!$F$54</f>
        <v>High Risk</v>
      </c>
      <c r="K27" s="23">
        <f>Instructions!$F$64</f>
        <v>0.8</v>
      </c>
      <c r="L27" s="23">
        <f>Instructions!$F$67</f>
        <v>0.1</v>
      </c>
      <c r="M27" s="39">
        <f t="shared" si="0"/>
        <v>0</v>
      </c>
      <c r="N27" s="9"/>
      <c r="O27" s="9"/>
      <c r="P27" s="40">
        <f>_xlfn.IFNA(MAX(Calculations!X27:Y27)," ")</f>
        <v>0</v>
      </c>
      <c r="Q27" s="41" t="str" cm="1">
        <f t="array" ref="Q27">_xlfn.IFNA(_xlfn.IFS(Calculations!X27&gt;Calculations!T27,"NOT COMPATIBLE",Calculations!Y27&gt;Calculations!T27,"NOT COMPATIBLE",AND(Calculations!T27&gt;Calculations!Y27,Calculations!AF27&gt;Calculations!AB27),Calculations!AF27,AND(Calculations!T27&gt;Calculations!Y27,Calculations!AB27&gt;Calculations!AF27),Calculations!AC27)," ")</f>
        <v xml:space="preserve"> </v>
      </c>
      <c r="R27" t="str">
        <f>IF(B27='Drop Downs'!$B$33,"*REQUIRES DCFC"," ")</f>
        <v xml:space="preserve"> </v>
      </c>
      <c r="S27" s="38"/>
      <c r="T27" s="42" t="str">
        <f>IFERROR(IF(S27="","",Calculations!AL27),"")</f>
        <v/>
      </c>
    </row>
    <row r="28" spans="1:27" x14ac:dyDescent="0.2">
      <c r="A28" s="24"/>
      <c r="B28" s="24"/>
      <c r="C28" s="7"/>
      <c r="D28" s="7"/>
      <c r="E28" s="8"/>
      <c r="F28" s="8"/>
      <c r="G28" s="7"/>
      <c r="H28" s="8"/>
      <c r="I28" s="8"/>
      <c r="J28" s="39" t="str">
        <f>Instructions!$F$54</f>
        <v>High Risk</v>
      </c>
      <c r="K28" s="23">
        <f>Instructions!$F$64</f>
        <v>0.8</v>
      </c>
      <c r="L28" s="23">
        <f>Instructions!$F$67</f>
        <v>0.1</v>
      </c>
      <c r="M28" s="39">
        <f t="shared" si="0"/>
        <v>0</v>
      </c>
      <c r="N28" s="9"/>
      <c r="O28" s="9"/>
      <c r="P28" s="40">
        <f>_xlfn.IFNA(MAX(Calculations!X28:Y28)," ")</f>
        <v>0</v>
      </c>
      <c r="Q28" s="41" t="str" cm="1">
        <f t="array" ref="Q28">_xlfn.IFNA(_xlfn.IFS(Calculations!X28&gt;Calculations!T28,"NOT COMPATIBLE",Calculations!Y28&gt;Calculations!T28,"NOT COMPATIBLE",AND(Calculations!T28&gt;Calculations!Y28,Calculations!AF28&gt;Calculations!AB28),Calculations!AF28,AND(Calculations!T28&gt;Calculations!Y28,Calculations!AB28&gt;Calculations!AF28),Calculations!AC28)," ")</f>
        <v xml:space="preserve"> </v>
      </c>
      <c r="R28" t="str">
        <f>IF(B28='Drop Downs'!$B$33,"*REQUIRES DCFC"," ")</f>
        <v xml:space="preserve"> </v>
      </c>
      <c r="S28" s="38"/>
      <c r="T28" s="42" t="str">
        <f>IFERROR(IF(S28="","",Calculations!AL28),"")</f>
        <v/>
      </c>
    </row>
    <row r="29" spans="1:27" x14ac:dyDescent="0.2">
      <c r="A29" s="24"/>
      <c r="B29" s="24"/>
      <c r="C29" s="7"/>
      <c r="D29" s="7"/>
      <c r="E29" s="8"/>
      <c r="F29" s="8"/>
      <c r="G29" s="7"/>
      <c r="H29" s="8"/>
      <c r="I29" s="8"/>
      <c r="J29" s="39" t="str">
        <f>Instructions!$F$54</f>
        <v>High Risk</v>
      </c>
      <c r="K29" s="23">
        <f>Instructions!$F$64</f>
        <v>0.8</v>
      </c>
      <c r="L29" s="23">
        <f>Instructions!$F$67</f>
        <v>0.1</v>
      </c>
      <c r="M29" s="39">
        <f t="shared" si="0"/>
        <v>0</v>
      </c>
      <c r="N29" s="9"/>
      <c r="O29" s="9"/>
      <c r="P29" s="40">
        <f>_xlfn.IFNA(MAX(Calculations!X29:Y29)," ")</f>
        <v>0</v>
      </c>
      <c r="Q29" s="41" t="str" cm="1">
        <f t="array" ref="Q29">_xlfn.IFNA(_xlfn.IFS(Calculations!X29&gt;Calculations!T29,"NOT COMPATIBLE",Calculations!Y29&gt;Calculations!T29,"NOT COMPATIBLE",AND(Calculations!T29&gt;Calculations!Y29,Calculations!AF29&gt;Calculations!AB29),Calculations!AF29,AND(Calculations!T29&gt;Calculations!Y29,Calculations!AB29&gt;Calculations!AF29),Calculations!AC29)," ")</f>
        <v xml:space="preserve"> </v>
      </c>
      <c r="R29" t="str">
        <f>IF(B29='Drop Downs'!$B$33,"*REQUIRES DCFC"," ")</f>
        <v xml:space="preserve"> </v>
      </c>
      <c r="S29" s="38"/>
      <c r="T29" s="42" t="str">
        <f>IFERROR(IF(S29="","",Calculations!AL29),"")</f>
        <v/>
      </c>
    </row>
    <row r="30" spans="1:27" x14ac:dyDescent="0.2">
      <c r="A30" s="24"/>
      <c r="B30" s="24"/>
      <c r="C30" s="7"/>
      <c r="D30" s="7"/>
      <c r="E30" s="8"/>
      <c r="F30" s="8"/>
      <c r="G30" s="7"/>
      <c r="H30" s="8"/>
      <c r="I30" s="8"/>
      <c r="J30" s="39" t="str">
        <f>Instructions!$F$54</f>
        <v>High Risk</v>
      </c>
      <c r="K30" s="23">
        <f>Instructions!$F$64</f>
        <v>0.8</v>
      </c>
      <c r="L30" s="23">
        <f>Instructions!$F$67</f>
        <v>0.1</v>
      </c>
      <c r="M30" s="39">
        <f t="shared" si="0"/>
        <v>0</v>
      </c>
      <c r="N30" s="9"/>
      <c r="O30" s="9"/>
      <c r="P30" s="40">
        <f>_xlfn.IFNA(MAX(Calculations!X30:Y30)," ")</f>
        <v>0</v>
      </c>
      <c r="Q30" s="41" t="str" cm="1">
        <f t="array" ref="Q30">_xlfn.IFNA(_xlfn.IFS(Calculations!X30&gt;Calculations!T30,"NOT COMPATIBLE",Calculations!Y30&gt;Calculations!T30,"NOT COMPATIBLE",AND(Calculations!T30&gt;Calculations!Y30,Calculations!AF30&gt;Calculations!AB30),Calculations!AF30,AND(Calculations!T30&gt;Calculations!Y30,Calculations!AB30&gt;Calculations!AF30),Calculations!AC30)," ")</f>
        <v xml:space="preserve"> </v>
      </c>
      <c r="R30" t="str">
        <f>IF(B30='Drop Downs'!$B$33,"*REQUIRES DCFC"," ")</f>
        <v xml:space="preserve"> </v>
      </c>
      <c r="S30" s="38"/>
      <c r="T30" s="42" t="str">
        <f>IFERROR(IF(S30="","",Calculations!AL30),"")</f>
        <v/>
      </c>
    </row>
    <row r="31" spans="1:27" x14ac:dyDescent="0.2">
      <c r="A31" s="24"/>
      <c r="B31" s="24"/>
      <c r="C31" s="7"/>
      <c r="D31" s="7"/>
      <c r="E31" s="8"/>
      <c r="F31" s="8"/>
      <c r="G31" s="7"/>
      <c r="H31" s="8"/>
      <c r="I31" s="8"/>
      <c r="J31" s="39" t="str">
        <f>Instructions!$F$54</f>
        <v>High Risk</v>
      </c>
      <c r="K31" s="23">
        <f>Instructions!$F$64</f>
        <v>0.8</v>
      </c>
      <c r="L31" s="23">
        <f>Instructions!$F$67</f>
        <v>0.1</v>
      </c>
      <c r="M31" s="39">
        <f t="shared" si="0"/>
        <v>0</v>
      </c>
      <c r="N31" s="9"/>
      <c r="O31" s="9"/>
      <c r="P31" s="40">
        <f>_xlfn.IFNA(MAX(Calculations!X31:Y31)," ")</f>
        <v>0</v>
      </c>
      <c r="Q31" s="41" t="str" cm="1">
        <f t="array" ref="Q31">_xlfn.IFNA(_xlfn.IFS(Calculations!X31&gt;Calculations!T31,"NOT COMPATIBLE",Calculations!Y31&gt;Calculations!T31,"NOT COMPATIBLE",AND(Calculations!T31&gt;Calculations!Y31,Calculations!AF31&gt;Calculations!AB31),Calculations!AF31,AND(Calculations!T31&gt;Calculations!Y31,Calculations!AB31&gt;Calculations!AF31),Calculations!AC31)," ")</f>
        <v xml:space="preserve"> </v>
      </c>
      <c r="R31" t="str">
        <f>IF(B31='Drop Downs'!$B$33,"*REQUIRES DCFC"," ")</f>
        <v xml:space="preserve"> </v>
      </c>
      <c r="S31" s="38"/>
      <c r="T31" s="42" t="str">
        <f>IFERROR(IF(S31="","",Calculations!AL31),"")</f>
        <v/>
      </c>
    </row>
    <row r="32" spans="1:27" x14ac:dyDescent="0.2">
      <c r="A32" s="24"/>
      <c r="B32" s="24"/>
      <c r="C32" s="7"/>
      <c r="D32" s="7"/>
      <c r="E32" s="8"/>
      <c r="F32" s="8"/>
      <c r="G32" s="7"/>
      <c r="H32" s="8"/>
      <c r="I32" s="8"/>
      <c r="J32" s="39" t="str">
        <f>Instructions!$F$54</f>
        <v>High Risk</v>
      </c>
      <c r="K32" s="23">
        <f>Instructions!$F$64</f>
        <v>0.8</v>
      </c>
      <c r="L32" s="23">
        <f>Instructions!$F$67</f>
        <v>0.1</v>
      </c>
      <c r="M32" s="39">
        <f t="shared" si="0"/>
        <v>0</v>
      </c>
      <c r="N32" s="9"/>
      <c r="O32" s="9"/>
      <c r="P32" s="40">
        <f>_xlfn.IFNA(MAX(Calculations!X32:Y32)," ")</f>
        <v>0</v>
      </c>
      <c r="Q32" s="41" t="str" cm="1">
        <f t="array" ref="Q32">_xlfn.IFNA(_xlfn.IFS(Calculations!X32&gt;Calculations!T32,"NOT COMPATIBLE",Calculations!Y32&gt;Calculations!T32,"NOT COMPATIBLE",AND(Calculations!T32&gt;Calculations!Y32,Calculations!AF32&gt;Calculations!AB32),Calculations!AF32,AND(Calculations!T32&gt;Calculations!Y32,Calculations!AB32&gt;Calculations!AF32),Calculations!AC32)," ")</f>
        <v xml:space="preserve"> </v>
      </c>
      <c r="R32" t="str">
        <f>IF(B32='Drop Downs'!$B$33,"*REQUIRES DCFC"," ")</f>
        <v xml:space="preserve"> </v>
      </c>
      <c r="S32" s="38"/>
      <c r="T32" s="42" t="str">
        <f>IFERROR(IF(S32="","",Calculations!AL32),"")</f>
        <v/>
      </c>
    </row>
    <row r="33" spans="1:20" x14ac:dyDescent="0.2">
      <c r="A33" s="24"/>
      <c r="B33" s="24"/>
      <c r="C33" s="7"/>
      <c r="D33" s="7"/>
      <c r="E33" s="8"/>
      <c r="F33" s="8"/>
      <c r="G33" s="7"/>
      <c r="H33" s="8"/>
      <c r="I33" s="8"/>
      <c r="J33" s="39" t="str">
        <f>Instructions!$F$54</f>
        <v>High Risk</v>
      </c>
      <c r="K33" s="23">
        <f>Instructions!$F$64</f>
        <v>0.8</v>
      </c>
      <c r="L33" s="23">
        <f>Instructions!$F$67</f>
        <v>0.1</v>
      </c>
      <c r="M33" s="39">
        <f t="shared" si="0"/>
        <v>0</v>
      </c>
      <c r="N33" s="9"/>
      <c r="O33" s="9"/>
      <c r="P33" s="40">
        <f>_xlfn.IFNA(MAX(Calculations!X33:Y33)," ")</f>
        <v>0</v>
      </c>
      <c r="Q33" s="41" t="str" cm="1">
        <f t="array" ref="Q33">_xlfn.IFNA(_xlfn.IFS(Calculations!X33&gt;Calculations!T33,"NOT COMPATIBLE",Calculations!Y33&gt;Calculations!T33,"NOT COMPATIBLE",AND(Calculations!T33&gt;Calculations!Y33,Calculations!AF33&gt;Calculations!AB33),Calculations!AF33,AND(Calculations!T33&gt;Calculations!Y33,Calculations!AB33&gt;Calculations!AF33),Calculations!AC33)," ")</f>
        <v xml:space="preserve"> </v>
      </c>
      <c r="R33" t="str">
        <f>IF(B33='Drop Downs'!$B$33,"*REQUIRES DCFC"," ")</f>
        <v xml:space="preserve"> </v>
      </c>
      <c r="S33" s="38"/>
      <c r="T33" s="42" t="str">
        <f>IFERROR(IF(S33="","",Calculations!AL33),"")</f>
        <v/>
      </c>
    </row>
    <row r="34" spans="1:20" x14ac:dyDescent="0.2">
      <c r="A34" s="24"/>
      <c r="B34" s="24"/>
      <c r="C34" s="7"/>
      <c r="D34" s="7"/>
      <c r="E34" s="8"/>
      <c r="F34" s="8"/>
      <c r="G34" s="7"/>
      <c r="H34" s="8"/>
      <c r="I34" s="8"/>
      <c r="J34" s="39" t="str">
        <f>Instructions!$F$54</f>
        <v>High Risk</v>
      </c>
      <c r="K34" s="23">
        <f>Instructions!$F$64</f>
        <v>0.8</v>
      </c>
      <c r="L34" s="23">
        <f>Instructions!$F$67</f>
        <v>0.1</v>
      </c>
      <c r="M34" s="39">
        <f t="shared" si="0"/>
        <v>0</v>
      </c>
      <c r="N34" s="9"/>
      <c r="O34" s="9"/>
      <c r="P34" s="40">
        <f>_xlfn.IFNA(MAX(Calculations!X34:Y34)," ")</f>
        <v>0</v>
      </c>
      <c r="Q34" s="41" t="str" cm="1">
        <f t="array" ref="Q34">_xlfn.IFNA(_xlfn.IFS(Calculations!X34&gt;Calculations!T34,"NOT COMPATIBLE",Calculations!Y34&gt;Calculations!T34,"NOT COMPATIBLE",AND(Calculations!T34&gt;Calculations!Y34,Calculations!AF34&gt;Calculations!AB34),Calculations!AF34,AND(Calculations!T34&gt;Calculations!Y34,Calculations!AB34&gt;Calculations!AF34),Calculations!AC34)," ")</f>
        <v xml:space="preserve"> </v>
      </c>
      <c r="R34" t="str">
        <f>IF(B34='Drop Downs'!$B$33,"*REQUIRES DCFC"," ")</f>
        <v xml:space="preserve"> </v>
      </c>
      <c r="S34" s="38"/>
      <c r="T34" s="42" t="str">
        <f>IFERROR(IF(S34="","",Calculations!AL34),"")</f>
        <v/>
      </c>
    </row>
    <row r="35" spans="1:20" x14ac:dyDescent="0.2">
      <c r="A35" s="24"/>
      <c r="B35" s="24"/>
      <c r="C35" s="7"/>
      <c r="D35" s="7"/>
      <c r="E35" s="8"/>
      <c r="F35" s="8"/>
      <c r="G35" s="7"/>
      <c r="H35" s="8"/>
      <c r="I35" s="8"/>
      <c r="J35" s="39" t="str">
        <f>Instructions!$F$54</f>
        <v>High Risk</v>
      </c>
      <c r="K35" s="23">
        <f>Instructions!$F$64</f>
        <v>0.8</v>
      </c>
      <c r="L35" s="23">
        <f>Instructions!$F$67</f>
        <v>0.1</v>
      </c>
      <c r="M35" s="39">
        <f t="shared" si="0"/>
        <v>0</v>
      </c>
      <c r="N35" s="9"/>
      <c r="O35" s="9"/>
      <c r="P35" s="40">
        <f>_xlfn.IFNA(MAX(Calculations!X35:Y35)," ")</f>
        <v>0</v>
      </c>
      <c r="Q35" s="41" t="str" cm="1">
        <f t="array" ref="Q35">_xlfn.IFNA(_xlfn.IFS(Calculations!X35&gt;Calculations!T35,"NOT COMPATIBLE",Calculations!Y35&gt;Calculations!T35,"NOT COMPATIBLE",AND(Calculations!T35&gt;Calculations!Y35,Calculations!AF35&gt;Calculations!AB35),Calculations!AF35,AND(Calculations!T35&gt;Calculations!Y35,Calculations!AB35&gt;Calculations!AF35),Calculations!AC35)," ")</f>
        <v xml:space="preserve"> </v>
      </c>
      <c r="R35" t="str">
        <f>IF(B35='Drop Downs'!$B$33,"*REQUIRES DCFC"," ")</f>
        <v xml:space="preserve"> </v>
      </c>
      <c r="S35" s="38"/>
      <c r="T35" s="42" t="str">
        <f>IFERROR(IF(S35="","",Calculations!AL35),"")</f>
        <v/>
      </c>
    </row>
    <row r="36" spans="1:20" x14ac:dyDescent="0.2">
      <c r="A36" s="24"/>
      <c r="B36" s="24"/>
      <c r="C36" s="7"/>
      <c r="D36" s="7"/>
      <c r="E36" s="8"/>
      <c r="F36" s="8"/>
      <c r="G36" s="7"/>
      <c r="H36" s="8"/>
      <c r="I36" s="8"/>
      <c r="J36" s="39" t="str">
        <f>Instructions!$F$54</f>
        <v>High Risk</v>
      </c>
      <c r="K36" s="23">
        <f>Instructions!$F$64</f>
        <v>0.8</v>
      </c>
      <c r="L36" s="23">
        <f>Instructions!$F$67</f>
        <v>0.1</v>
      </c>
      <c r="M36" s="39">
        <f t="shared" si="0"/>
        <v>0</v>
      </c>
      <c r="N36" s="9"/>
      <c r="O36" s="9"/>
      <c r="P36" s="40">
        <f>_xlfn.IFNA(MAX(Calculations!X36:Y36)," ")</f>
        <v>0</v>
      </c>
      <c r="Q36" s="41" t="str" cm="1">
        <f t="array" ref="Q36">_xlfn.IFNA(_xlfn.IFS(Calculations!X36&gt;Calculations!T36,"NOT COMPATIBLE",Calculations!Y36&gt;Calculations!T36,"NOT COMPATIBLE",AND(Calculations!T36&gt;Calculations!Y36,Calculations!AF36&gt;Calculations!AB36),Calculations!AF36,AND(Calculations!T36&gt;Calculations!Y36,Calculations!AB36&gt;Calculations!AF36),Calculations!AC36)," ")</f>
        <v xml:space="preserve"> </v>
      </c>
      <c r="R36" t="str">
        <f>IF(B36='Drop Downs'!$B$33,"*REQUIRES DCFC"," ")</f>
        <v xml:space="preserve"> </v>
      </c>
      <c r="S36" s="38"/>
      <c r="T36" s="42" t="str">
        <f>IFERROR(IF(S36="","",Calculations!AL36),"")</f>
        <v/>
      </c>
    </row>
    <row r="37" spans="1:20" x14ac:dyDescent="0.2">
      <c r="A37" s="24"/>
      <c r="B37" s="24"/>
      <c r="C37" s="7"/>
      <c r="D37" s="7"/>
      <c r="E37" s="8"/>
      <c r="F37" s="8"/>
      <c r="G37" s="7"/>
      <c r="H37" s="8"/>
      <c r="I37" s="8"/>
      <c r="J37" s="39" t="str">
        <f>Instructions!$F$54</f>
        <v>High Risk</v>
      </c>
      <c r="K37" s="23">
        <f>Instructions!$F$64</f>
        <v>0.8</v>
      </c>
      <c r="L37" s="23">
        <f>Instructions!$F$67</f>
        <v>0.1</v>
      </c>
      <c r="M37" s="39">
        <f t="shared" si="0"/>
        <v>0</v>
      </c>
      <c r="N37" s="9"/>
      <c r="O37" s="9"/>
      <c r="P37" s="40">
        <f>_xlfn.IFNA(MAX(Calculations!X37:Y37)," ")</f>
        <v>0</v>
      </c>
      <c r="Q37" s="41" t="str" cm="1">
        <f t="array" ref="Q37">_xlfn.IFNA(_xlfn.IFS(Calculations!X37&gt;Calculations!T37,"NOT COMPATIBLE",Calculations!Y37&gt;Calculations!T37,"NOT COMPATIBLE",AND(Calculations!T37&gt;Calculations!Y37,Calculations!AF37&gt;Calculations!AB37),Calculations!AF37,AND(Calculations!T37&gt;Calculations!Y37,Calculations!AB37&gt;Calculations!AF37),Calculations!AC37)," ")</f>
        <v xml:space="preserve"> </v>
      </c>
      <c r="R37" t="str">
        <f>IF(B37='Drop Downs'!$B$33,"*REQUIRES DCFC"," ")</f>
        <v xml:space="preserve"> </v>
      </c>
      <c r="S37" s="38"/>
      <c r="T37" s="42" t="str">
        <f>IFERROR(IF(S37="","",Calculations!AL37),"")</f>
        <v/>
      </c>
    </row>
    <row r="38" spans="1:20" x14ac:dyDescent="0.2">
      <c r="A38" s="24"/>
      <c r="B38" s="24"/>
      <c r="C38" s="7"/>
      <c r="D38" s="7"/>
      <c r="E38" s="8"/>
      <c r="F38" s="8"/>
      <c r="G38" s="7"/>
      <c r="H38" s="8"/>
      <c r="I38" s="8"/>
      <c r="J38" s="39" t="str">
        <f>Instructions!$F$54</f>
        <v>High Risk</v>
      </c>
      <c r="K38" s="23">
        <f>Instructions!$F$64</f>
        <v>0.8</v>
      </c>
      <c r="L38" s="23">
        <f>Instructions!$F$67</f>
        <v>0.1</v>
      </c>
      <c r="M38" s="39">
        <f t="shared" si="0"/>
        <v>0</v>
      </c>
      <c r="N38" s="9"/>
      <c r="O38" s="9"/>
      <c r="P38" s="40">
        <f>_xlfn.IFNA(MAX(Calculations!X38:Y38)," ")</f>
        <v>0</v>
      </c>
      <c r="Q38" s="41" t="str" cm="1">
        <f t="array" ref="Q38">_xlfn.IFNA(_xlfn.IFS(Calculations!X38&gt;Calculations!T38,"NOT COMPATIBLE",Calculations!Y38&gt;Calculations!T38,"NOT COMPATIBLE",AND(Calculations!T38&gt;Calculations!Y38,Calculations!AF38&gt;Calculations!AB38),Calculations!AF38,AND(Calculations!T38&gt;Calculations!Y38,Calculations!AB38&gt;Calculations!AF38),Calculations!AC38)," ")</f>
        <v xml:space="preserve"> </v>
      </c>
      <c r="R38" t="str">
        <f>IF(B38='Drop Downs'!$B$33,"*REQUIRES DCFC"," ")</f>
        <v xml:space="preserve"> </v>
      </c>
      <c r="S38" s="38"/>
      <c r="T38" s="42" t="str">
        <f>IFERROR(IF(S38="","",Calculations!AL38),"")</f>
        <v/>
      </c>
    </row>
    <row r="39" spans="1:20" x14ac:dyDescent="0.2">
      <c r="A39" s="24"/>
      <c r="B39" s="24"/>
      <c r="C39" s="7"/>
      <c r="D39" s="7"/>
      <c r="E39" s="8"/>
      <c r="F39" s="8"/>
      <c r="G39" s="7"/>
      <c r="H39" s="8"/>
      <c r="I39" s="8"/>
      <c r="J39" s="39" t="str">
        <f>Instructions!$F$54</f>
        <v>High Risk</v>
      </c>
      <c r="K39" s="23">
        <f>Instructions!$F$64</f>
        <v>0.8</v>
      </c>
      <c r="L39" s="23">
        <f>Instructions!$F$67</f>
        <v>0.1</v>
      </c>
      <c r="M39" s="39">
        <f t="shared" si="0"/>
        <v>0</v>
      </c>
      <c r="N39" s="9"/>
      <c r="O39" s="9"/>
      <c r="P39" s="40">
        <f>_xlfn.IFNA(MAX(Calculations!X39:Y39)," ")</f>
        <v>0</v>
      </c>
      <c r="Q39" s="41" t="str" cm="1">
        <f t="array" ref="Q39">_xlfn.IFNA(_xlfn.IFS(Calculations!X39&gt;Calculations!T39,"NOT COMPATIBLE",Calculations!Y39&gt;Calculations!T39,"NOT COMPATIBLE",AND(Calculations!T39&gt;Calculations!Y39,Calculations!AF39&gt;Calculations!AB39),Calculations!AF39,AND(Calculations!T39&gt;Calculations!Y39,Calculations!AB39&gt;Calculations!AF39),Calculations!AC39)," ")</f>
        <v xml:space="preserve"> </v>
      </c>
      <c r="R39" t="str">
        <f>IF(B39='Drop Downs'!$B$33,"*REQUIRES DCFC"," ")</f>
        <v xml:space="preserve"> </v>
      </c>
      <c r="S39" s="38"/>
      <c r="T39" s="42" t="str">
        <f>IFERROR(IF(S39="","",Calculations!AL39),"")</f>
        <v/>
      </c>
    </row>
    <row r="40" spans="1:20" x14ac:dyDescent="0.2">
      <c r="A40" s="24"/>
      <c r="B40" s="24"/>
      <c r="C40" s="7"/>
      <c r="D40" s="7"/>
      <c r="E40" s="8"/>
      <c r="F40" s="8"/>
      <c r="G40" s="7"/>
      <c r="H40" s="8"/>
      <c r="I40" s="8"/>
      <c r="J40" s="39" t="str">
        <f>Instructions!$F$54</f>
        <v>High Risk</v>
      </c>
      <c r="K40" s="23">
        <f>Instructions!$F$64</f>
        <v>0.8</v>
      </c>
      <c r="L40" s="23">
        <f>Instructions!$F$67</f>
        <v>0.1</v>
      </c>
      <c r="M40" s="39">
        <f t="shared" si="0"/>
        <v>0</v>
      </c>
      <c r="N40" s="9"/>
      <c r="O40" s="9"/>
      <c r="P40" s="40">
        <f>_xlfn.IFNA(MAX(Calculations!X40:Y40)," ")</f>
        <v>0</v>
      </c>
      <c r="Q40" s="41" t="str" cm="1">
        <f t="array" ref="Q40">_xlfn.IFNA(_xlfn.IFS(Calculations!X40&gt;Calculations!T40,"NOT COMPATIBLE",Calculations!Y40&gt;Calculations!T40,"NOT COMPATIBLE",AND(Calculations!T40&gt;Calculations!Y40,Calculations!AF40&gt;Calculations!AB40),Calculations!AF40,AND(Calculations!T40&gt;Calculations!Y40,Calculations!AB40&gt;Calculations!AF40),Calculations!AC40)," ")</f>
        <v xml:space="preserve"> </v>
      </c>
      <c r="R40" t="str">
        <f>IF(B40='Drop Downs'!$B$33,"*REQUIRES DCFC"," ")</f>
        <v xml:space="preserve"> </v>
      </c>
      <c r="S40" s="38"/>
      <c r="T40" s="42" t="str">
        <f>IFERROR(IF(S40="","",Calculations!AL40),"")</f>
        <v/>
      </c>
    </row>
    <row r="41" spans="1:20" x14ac:dyDescent="0.2">
      <c r="A41" s="24"/>
      <c r="B41" s="24"/>
      <c r="C41" s="7"/>
      <c r="D41" s="7"/>
      <c r="E41" s="8"/>
      <c r="F41" s="8"/>
      <c r="G41" s="7"/>
      <c r="H41" s="8"/>
      <c r="I41" s="8"/>
      <c r="J41" s="39" t="str">
        <f>Instructions!$F$54</f>
        <v>High Risk</v>
      </c>
      <c r="K41" s="23">
        <f>Instructions!$F$64</f>
        <v>0.8</v>
      </c>
      <c r="L41" s="23">
        <f>Instructions!$F$67</f>
        <v>0.1</v>
      </c>
      <c r="M41" s="39">
        <f t="shared" si="0"/>
        <v>0</v>
      </c>
      <c r="N41" s="9"/>
      <c r="O41" s="9"/>
      <c r="P41" s="40">
        <f>_xlfn.IFNA(MAX(Calculations!X41:Y41)," ")</f>
        <v>0</v>
      </c>
      <c r="Q41" s="41" t="str" cm="1">
        <f t="array" ref="Q41">_xlfn.IFNA(_xlfn.IFS(Calculations!X41&gt;Calculations!T41,"NOT COMPATIBLE",Calculations!Y41&gt;Calculations!T41,"NOT COMPATIBLE",AND(Calculations!T41&gt;Calculations!Y41,Calculations!AF41&gt;Calculations!AB41),Calculations!AF41,AND(Calculations!T41&gt;Calculations!Y41,Calculations!AB41&gt;Calculations!AF41),Calculations!AC41)," ")</f>
        <v xml:space="preserve"> </v>
      </c>
      <c r="R41" t="str">
        <f>IF(B41='Drop Downs'!$B$33,"*REQUIRES DCFC"," ")</f>
        <v xml:space="preserve"> </v>
      </c>
      <c r="S41" s="38"/>
      <c r="T41" s="42" t="str">
        <f>IFERROR(IF(S41="","",Calculations!AL41),"")</f>
        <v/>
      </c>
    </row>
    <row r="42" spans="1:20" x14ac:dyDescent="0.2">
      <c r="A42" s="24"/>
      <c r="B42" s="24"/>
      <c r="C42" s="7"/>
      <c r="D42" s="7"/>
      <c r="E42" s="8"/>
      <c r="F42" s="8"/>
      <c r="G42" s="7"/>
      <c r="H42" s="8"/>
      <c r="I42" s="8"/>
      <c r="J42" s="39" t="str">
        <f>Instructions!$F$54</f>
        <v>High Risk</v>
      </c>
      <c r="K42" s="23">
        <f>Instructions!$F$64</f>
        <v>0.8</v>
      </c>
      <c r="L42" s="23">
        <f>Instructions!$F$67</f>
        <v>0.1</v>
      </c>
      <c r="M42" s="39">
        <f t="shared" si="0"/>
        <v>0</v>
      </c>
      <c r="N42" s="9"/>
      <c r="O42" s="9"/>
      <c r="P42" s="40">
        <f>_xlfn.IFNA(MAX(Calculations!X42:Y42)," ")</f>
        <v>0</v>
      </c>
      <c r="Q42" s="41" t="str" cm="1">
        <f t="array" ref="Q42">_xlfn.IFNA(_xlfn.IFS(Calculations!X42&gt;Calculations!T42,"NOT COMPATIBLE",Calculations!Y42&gt;Calculations!T42,"NOT COMPATIBLE",AND(Calculations!T42&gt;Calculations!Y42,Calculations!AF42&gt;Calculations!AB42),Calculations!AF42,AND(Calculations!T42&gt;Calculations!Y42,Calculations!AB42&gt;Calculations!AF42),Calculations!AC42)," ")</f>
        <v xml:space="preserve"> </v>
      </c>
      <c r="R42" t="str">
        <f>IF(B42='Drop Downs'!$B$33,"*REQUIRES DCFC"," ")</f>
        <v xml:space="preserve"> </v>
      </c>
      <c r="S42" s="38"/>
      <c r="T42" s="42" t="str">
        <f>IFERROR(IF(S42="","",Calculations!AL42),"")</f>
        <v/>
      </c>
    </row>
    <row r="43" spans="1:20" x14ac:dyDescent="0.2">
      <c r="A43" s="24"/>
      <c r="B43" s="24"/>
      <c r="C43" s="7"/>
      <c r="D43" s="7"/>
      <c r="E43" s="8"/>
      <c r="F43" s="8"/>
      <c r="G43" s="7"/>
      <c r="H43" s="8"/>
      <c r="I43" s="8"/>
      <c r="J43" s="39" t="str">
        <f>Instructions!$F$54</f>
        <v>High Risk</v>
      </c>
      <c r="K43" s="23">
        <f>Instructions!$F$64</f>
        <v>0.8</v>
      </c>
      <c r="L43" s="23">
        <f>Instructions!$F$67</f>
        <v>0.1</v>
      </c>
      <c r="M43" s="39">
        <f t="shared" si="0"/>
        <v>0</v>
      </c>
      <c r="N43" s="9"/>
      <c r="O43" s="9"/>
      <c r="P43" s="40">
        <f>_xlfn.IFNA(MAX(Calculations!X43:Y43)," ")</f>
        <v>0</v>
      </c>
      <c r="Q43" s="41" t="str" cm="1">
        <f t="array" ref="Q43">_xlfn.IFNA(_xlfn.IFS(Calculations!X43&gt;Calculations!T43,"NOT COMPATIBLE",Calculations!Y43&gt;Calculations!T43,"NOT COMPATIBLE",AND(Calculations!T43&gt;Calculations!Y43,Calculations!AF43&gt;Calculations!AB43),Calculations!AF43,AND(Calculations!T43&gt;Calculations!Y43,Calculations!AB43&gt;Calculations!AF43),Calculations!AC43)," ")</f>
        <v xml:space="preserve"> </v>
      </c>
      <c r="R43" t="str">
        <f>IF(B43='Drop Downs'!$B$33,"*REQUIRES DCFC"," ")</f>
        <v xml:space="preserve"> </v>
      </c>
      <c r="S43" s="38"/>
      <c r="T43" s="42" t="str">
        <f>IFERROR(IF(S43="","",Calculations!AL43),"")</f>
        <v/>
      </c>
    </row>
    <row r="44" spans="1:20" x14ac:dyDescent="0.2">
      <c r="A44" s="24"/>
      <c r="B44" s="24"/>
      <c r="C44" s="7"/>
      <c r="D44" s="7"/>
      <c r="E44" s="8"/>
      <c r="F44" s="8"/>
      <c r="G44" s="7"/>
      <c r="H44" s="8"/>
      <c r="I44" s="8"/>
      <c r="J44" s="39" t="str">
        <f>Instructions!$F$54</f>
        <v>High Risk</v>
      </c>
      <c r="K44" s="23">
        <f>Instructions!$F$64</f>
        <v>0.8</v>
      </c>
      <c r="L44" s="23">
        <f>Instructions!$F$67</f>
        <v>0.1</v>
      </c>
      <c r="M44" s="39">
        <f t="shared" si="0"/>
        <v>0</v>
      </c>
      <c r="N44" s="9"/>
      <c r="O44" s="9"/>
      <c r="P44" s="40">
        <f>_xlfn.IFNA(MAX(Calculations!X44:Y44)," ")</f>
        <v>0</v>
      </c>
      <c r="Q44" s="41" t="str" cm="1">
        <f t="array" ref="Q44">_xlfn.IFNA(_xlfn.IFS(Calculations!X44&gt;Calculations!T44,"NOT COMPATIBLE",Calculations!Y44&gt;Calculations!T44,"NOT COMPATIBLE",AND(Calculations!T44&gt;Calculations!Y44,Calculations!AF44&gt;Calculations!AB44),Calculations!AF44,AND(Calculations!T44&gt;Calculations!Y44,Calculations!AB44&gt;Calculations!AF44),Calculations!AC44)," ")</f>
        <v xml:space="preserve"> </v>
      </c>
      <c r="R44" t="str">
        <f>IF(B44='Drop Downs'!$B$33,"*REQUIRES DCFC"," ")</f>
        <v xml:space="preserve"> </v>
      </c>
      <c r="S44" s="38"/>
      <c r="T44" s="42" t="str">
        <f>IFERROR(IF(S44="","",Calculations!AL44),"")</f>
        <v/>
      </c>
    </row>
    <row r="45" spans="1:20" x14ac:dyDescent="0.2">
      <c r="A45" s="24"/>
      <c r="B45" s="24"/>
      <c r="C45" s="7"/>
      <c r="D45" s="7"/>
      <c r="E45" s="8"/>
      <c r="F45" s="8"/>
      <c r="G45" s="7"/>
      <c r="H45" s="8"/>
      <c r="I45" s="8"/>
      <c r="J45" s="39" t="str">
        <f>Instructions!$F$54</f>
        <v>High Risk</v>
      </c>
      <c r="K45" s="23">
        <f>Instructions!$F$64</f>
        <v>0.8</v>
      </c>
      <c r="L45" s="23">
        <f>Instructions!$F$67</f>
        <v>0.1</v>
      </c>
      <c r="M45" s="39">
        <f t="shared" si="0"/>
        <v>0</v>
      </c>
      <c r="N45" s="9"/>
      <c r="O45" s="9"/>
      <c r="P45" s="40">
        <f>_xlfn.IFNA(MAX(Calculations!X45:Y45)," ")</f>
        <v>0</v>
      </c>
      <c r="Q45" s="41" t="str" cm="1">
        <f t="array" ref="Q45">_xlfn.IFNA(_xlfn.IFS(Calculations!X45&gt;Calculations!T45,"NOT COMPATIBLE",Calculations!Y45&gt;Calculations!T45,"NOT COMPATIBLE",AND(Calculations!T45&gt;Calculations!Y45,Calculations!AF45&gt;Calculations!AB45),Calculations!AF45,AND(Calculations!T45&gt;Calculations!Y45,Calculations!AB45&gt;Calculations!AF45),Calculations!AC45)," ")</f>
        <v xml:space="preserve"> </v>
      </c>
      <c r="R45" t="str">
        <f>IF(B45='Drop Downs'!$B$33,"*REQUIRES DCFC"," ")</f>
        <v xml:space="preserve"> </v>
      </c>
      <c r="S45" s="38"/>
      <c r="T45" s="42" t="str">
        <f>IFERROR(IF(S45="","",Calculations!AL45),"")</f>
        <v/>
      </c>
    </row>
    <row r="46" spans="1:20" x14ac:dyDescent="0.2">
      <c r="A46" s="24"/>
      <c r="B46" s="24"/>
      <c r="C46" s="7"/>
      <c r="D46" s="7"/>
      <c r="E46" s="8"/>
      <c r="F46" s="8"/>
      <c r="G46" s="7"/>
      <c r="H46" s="8"/>
      <c r="I46" s="8"/>
      <c r="J46" s="39" t="str">
        <f>Instructions!$F$54</f>
        <v>High Risk</v>
      </c>
      <c r="K46" s="23">
        <f>Instructions!$F$64</f>
        <v>0.8</v>
      </c>
      <c r="L46" s="23">
        <f>Instructions!$F$67</f>
        <v>0.1</v>
      </c>
      <c r="M46" s="39">
        <f t="shared" si="0"/>
        <v>0</v>
      </c>
      <c r="N46" s="9"/>
      <c r="O46" s="9"/>
      <c r="P46" s="40">
        <f>_xlfn.IFNA(MAX(Calculations!X46:Y46)," ")</f>
        <v>0</v>
      </c>
      <c r="Q46" s="41" t="str" cm="1">
        <f t="array" ref="Q46">_xlfn.IFNA(_xlfn.IFS(Calculations!X46&gt;Calculations!T46,"NOT COMPATIBLE",Calculations!Y46&gt;Calculations!T46,"NOT COMPATIBLE",AND(Calculations!T46&gt;Calculations!Y46,Calculations!AF46&gt;Calculations!AB46),Calculations!AF46,AND(Calculations!T46&gt;Calculations!Y46,Calculations!AB46&gt;Calculations!AF46),Calculations!AC46)," ")</f>
        <v xml:space="preserve"> </v>
      </c>
      <c r="R46" t="str">
        <f>IF(B46='Drop Downs'!$B$33,"*REQUIRES DCFC"," ")</f>
        <v xml:space="preserve"> </v>
      </c>
      <c r="S46" s="38"/>
      <c r="T46" s="42" t="str">
        <f>IFERROR(IF(S46="","",Calculations!AL46),"")</f>
        <v/>
      </c>
    </row>
    <row r="47" spans="1:20" x14ac:dyDescent="0.2">
      <c r="A47" s="24"/>
      <c r="B47" s="24"/>
      <c r="C47" s="7"/>
      <c r="D47" s="7"/>
      <c r="E47" s="8"/>
      <c r="F47" s="8"/>
      <c r="G47" s="7"/>
      <c r="H47" s="8"/>
      <c r="I47" s="8"/>
      <c r="J47" s="39" t="str">
        <f>Instructions!$F$54</f>
        <v>High Risk</v>
      </c>
      <c r="K47" s="23">
        <f>Instructions!$F$64</f>
        <v>0.8</v>
      </c>
      <c r="L47" s="23">
        <f>Instructions!$F$67</f>
        <v>0.1</v>
      </c>
      <c r="M47" s="39">
        <f t="shared" si="0"/>
        <v>0</v>
      </c>
      <c r="N47" s="9"/>
      <c r="O47" s="9"/>
      <c r="P47" s="40">
        <f>_xlfn.IFNA(MAX(Calculations!X47:Y47)," ")</f>
        <v>0</v>
      </c>
      <c r="Q47" s="41" t="str" cm="1">
        <f t="array" ref="Q47">_xlfn.IFNA(_xlfn.IFS(Calculations!X47&gt;Calculations!T47,"NOT COMPATIBLE",Calculations!Y47&gt;Calculations!T47,"NOT COMPATIBLE",AND(Calculations!T47&gt;Calculations!Y47,Calculations!AF47&gt;Calculations!AB47),Calculations!AF47,AND(Calculations!T47&gt;Calculations!Y47,Calculations!AB47&gt;Calculations!AF47),Calculations!AC47)," ")</f>
        <v xml:space="preserve"> </v>
      </c>
      <c r="R47" t="str">
        <f>IF(B47='Drop Downs'!$B$33,"*REQUIRES DCFC"," ")</f>
        <v xml:space="preserve"> </v>
      </c>
      <c r="S47" s="38"/>
      <c r="T47" s="42" t="str">
        <f>IFERROR(IF(S47="","",Calculations!AL47),"")</f>
        <v/>
      </c>
    </row>
    <row r="48" spans="1:20" x14ac:dyDescent="0.2">
      <c r="A48" s="24"/>
      <c r="B48" s="24"/>
      <c r="C48" s="7"/>
      <c r="D48" s="7"/>
      <c r="E48" s="8"/>
      <c r="F48" s="8"/>
      <c r="G48" s="7"/>
      <c r="H48" s="8"/>
      <c r="I48" s="8"/>
      <c r="J48" s="39" t="str">
        <f>Instructions!$F$54</f>
        <v>High Risk</v>
      </c>
      <c r="K48" s="23">
        <f>Instructions!$F$64</f>
        <v>0.8</v>
      </c>
      <c r="L48" s="23">
        <f>Instructions!$F$67</f>
        <v>0.1</v>
      </c>
      <c r="M48" s="39">
        <f t="shared" si="0"/>
        <v>0</v>
      </c>
      <c r="N48" s="9"/>
      <c r="O48" s="9"/>
      <c r="P48" s="40">
        <f>_xlfn.IFNA(MAX(Calculations!X48:Y48)," ")</f>
        <v>0</v>
      </c>
      <c r="Q48" s="41" t="str" cm="1">
        <f t="array" ref="Q48">_xlfn.IFNA(_xlfn.IFS(Calculations!X48&gt;Calculations!T48,"NOT COMPATIBLE",Calculations!Y48&gt;Calculations!T48,"NOT COMPATIBLE",AND(Calculations!T48&gt;Calculations!Y48,Calculations!AF48&gt;Calculations!AB48),Calculations!AF48,AND(Calculations!T48&gt;Calculations!Y48,Calculations!AB48&gt;Calculations!AF48),Calculations!AC48)," ")</f>
        <v xml:space="preserve"> </v>
      </c>
      <c r="R48" t="str">
        <f>IF(B48='Drop Downs'!$B$33,"*REQUIRES DCFC"," ")</f>
        <v xml:space="preserve"> </v>
      </c>
      <c r="S48" s="38"/>
      <c r="T48" s="42" t="str">
        <f>IFERROR(IF(S48="","",Calculations!AL48),"")</f>
        <v/>
      </c>
    </row>
    <row r="49" spans="1:20" x14ac:dyDescent="0.2">
      <c r="A49" s="24"/>
      <c r="B49" s="24"/>
      <c r="C49" s="7"/>
      <c r="D49" s="7"/>
      <c r="E49" s="8"/>
      <c r="F49" s="8"/>
      <c r="G49" s="7"/>
      <c r="H49" s="8"/>
      <c r="I49" s="8"/>
      <c r="J49" s="39" t="str">
        <f>Instructions!$F$54</f>
        <v>High Risk</v>
      </c>
      <c r="K49" s="23">
        <f>Instructions!$F$64</f>
        <v>0.8</v>
      </c>
      <c r="L49" s="23">
        <f>Instructions!$F$67</f>
        <v>0.1</v>
      </c>
      <c r="M49" s="39">
        <f t="shared" si="0"/>
        <v>0</v>
      </c>
      <c r="N49" s="9"/>
      <c r="O49" s="9"/>
      <c r="P49" s="40">
        <f>_xlfn.IFNA(MAX(Calculations!X49:Y49)," ")</f>
        <v>0</v>
      </c>
      <c r="Q49" s="41" t="str" cm="1">
        <f t="array" ref="Q49">_xlfn.IFNA(_xlfn.IFS(Calculations!X49&gt;Calculations!T49,"NOT COMPATIBLE",Calculations!Y49&gt;Calculations!T49,"NOT COMPATIBLE",AND(Calculations!T49&gt;Calculations!Y49,Calculations!AF49&gt;Calculations!AB49),Calculations!AF49,AND(Calculations!T49&gt;Calculations!Y49,Calculations!AB49&gt;Calculations!AF49),Calculations!AC49)," ")</f>
        <v xml:space="preserve"> </v>
      </c>
      <c r="R49" t="str">
        <f>IF(B49='Drop Downs'!$B$33,"*REQUIRES DCFC"," ")</f>
        <v xml:space="preserve"> </v>
      </c>
      <c r="S49" s="38"/>
      <c r="T49" s="42" t="str">
        <f>IFERROR(IF(S49="","",Calculations!AL49),"")</f>
        <v/>
      </c>
    </row>
    <row r="50" spans="1:20" x14ac:dyDescent="0.2">
      <c r="A50" s="24"/>
      <c r="B50" s="24"/>
      <c r="C50" s="7"/>
      <c r="D50" s="7"/>
      <c r="E50" s="8"/>
      <c r="F50" s="8"/>
      <c r="G50" s="7"/>
      <c r="H50" s="8"/>
      <c r="I50" s="8"/>
      <c r="J50" s="39" t="str">
        <f>Instructions!$F$54</f>
        <v>High Risk</v>
      </c>
      <c r="K50" s="23">
        <f>Instructions!$F$64</f>
        <v>0.8</v>
      </c>
      <c r="L50" s="23">
        <f>Instructions!$F$67</f>
        <v>0.1</v>
      </c>
      <c r="M50" s="39">
        <f t="shared" si="0"/>
        <v>0</v>
      </c>
      <c r="N50" s="9"/>
      <c r="O50" s="9"/>
      <c r="P50" s="40">
        <f>_xlfn.IFNA(MAX(Calculations!X50:Y50)," ")</f>
        <v>0</v>
      </c>
      <c r="Q50" s="41" t="str" cm="1">
        <f t="array" ref="Q50">_xlfn.IFNA(_xlfn.IFS(Calculations!X50&gt;Calculations!T50,"NOT COMPATIBLE",Calculations!Y50&gt;Calculations!T50,"NOT COMPATIBLE",AND(Calculations!T50&gt;Calculations!Y50,Calculations!AF50&gt;Calculations!AB50),Calculations!AF50,AND(Calculations!T50&gt;Calculations!Y50,Calculations!AB50&gt;Calculations!AF50),Calculations!AC50)," ")</f>
        <v xml:space="preserve"> </v>
      </c>
      <c r="R50" t="str">
        <f>IF(B50='Drop Downs'!$B$33,"*REQUIRES DCFC"," ")</f>
        <v xml:space="preserve"> </v>
      </c>
      <c r="S50" s="38"/>
      <c r="T50" s="42" t="str">
        <f>IFERROR(IF(S50="","",Calculations!AL50),"")</f>
        <v/>
      </c>
    </row>
    <row r="51" spans="1:20" x14ac:dyDescent="0.2">
      <c r="A51" s="24"/>
      <c r="B51" s="24"/>
      <c r="C51" s="7"/>
      <c r="D51" s="7"/>
      <c r="E51" s="8"/>
      <c r="F51" s="8"/>
      <c r="G51" s="7"/>
      <c r="H51" s="8"/>
      <c r="I51" s="8"/>
      <c r="J51" s="39" t="str">
        <f>Instructions!$F$54</f>
        <v>High Risk</v>
      </c>
      <c r="K51" s="23">
        <f>Instructions!$F$64</f>
        <v>0.8</v>
      </c>
      <c r="L51" s="23">
        <f>Instructions!$F$67</f>
        <v>0.1</v>
      </c>
      <c r="M51" s="39">
        <f t="shared" si="0"/>
        <v>0</v>
      </c>
      <c r="N51" s="9"/>
      <c r="O51" s="9"/>
      <c r="P51" s="40">
        <f>_xlfn.IFNA(MAX(Calculations!X51:Y51)," ")</f>
        <v>0</v>
      </c>
      <c r="Q51" s="41" t="str" cm="1">
        <f t="array" ref="Q51">_xlfn.IFNA(_xlfn.IFS(Calculations!X51&gt;Calculations!T51,"NOT COMPATIBLE",Calculations!Y51&gt;Calculations!T51,"NOT COMPATIBLE",AND(Calculations!T51&gt;Calculations!Y51,Calculations!AF51&gt;Calculations!AB51),Calculations!AF51,AND(Calculations!T51&gt;Calculations!Y51,Calculations!AB51&gt;Calculations!AF51),Calculations!AC51)," ")</f>
        <v xml:space="preserve"> </v>
      </c>
      <c r="R51" t="str">
        <f>IF(B51='Drop Downs'!$B$33,"*REQUIRES DCFC"," ")</f>
        <v xml:space="preserve"> </v>
      </c>
      <c r="S51" s="38"/>
      <c r="T51" s="42" t="str">
        <f>IFERROR(IF(S51="","",Calculations!AL51),"")</f>
        <v/>
      </c>
    </row>
    <row r="52" spans="1:20" x14ac:dyDescent="0.2">
      <c r="A52" s="24"/>
      <c r="B52" s="24"/>
      <c r="C52" s="7"/>
      <c r="D52" s="7"/>
      <c r="E52" s="8"/>
      <c r="F52" s="8"/>
      <c r="G52" s="7"/>
      <c r="H52" s="8"/>
      <c r="I52" s="8"/>
      <c r="J52" s="39" t="str">
        <f>Instructions!$F$54</f>
        <v>High Risk</v>
      </c>
      <c r="K52" s="23">
        <f>Instructions!$F$64</f>
        <v>0.8</v>
      </c>
      <c r="L52" s="23">
        <f>Instructions!$F$67</f>
        <v>0.1</v>
      </c>
      <c r="M52" s="39">
        <f t="shared" si="0"/>
        <v>0</v>
      </c>
      <c r="N52" s="9"/>
      <c r="O52" s="9"/>
      <c r="P52" s="40">
        <f>_xlfn.IFNA(MAX(Calculations!X52:Y52)," ")</f>
        <v>0</v>
      </c>
      <c r="Q52" s="41" t="str" cm="1">
        <f t="array" ref="Q52">_xlfn.IFNA(_xlfn.IFS(Calculations!X52&gt;Calculations!T52,"NOT COMPATIBLE",Calculations!Y52&gt;Calculations!T52,"NOT COMPATIBLE",AND(Calculations!T52&gt;Calculations!Y52,Calculations!AF52&gt;Calculations!AB52),Calculations!AF52,AND(Calculations!T52&gt;Calculations!Y52,Calculations!AB52&gt;Calculations!AF52),Calculations!AC52)," ")</f>
        <v xml:space="preserve"> </v>
      </c>
      <c r="R52" t="str">
        <f>IF(B52='Drop Downs'!$B$33,"*REQUIRES DCFC"," ")</f>
        <v xml:space="preserve"> </v>
      </c>
      <c r="S52" s="38"/>
      <c r="T52" s="42" t="str">
        <f>IFERROR(IF(S52="","",Calculations!AL52),"")</f>
        <v/>
      </c>
    </row>
    <row r="53" spans="1:20" x14ac:dyDescent="0.2">
      <c r="A53" s="24"/>
      <c r="B53" s="24"/>
      <c r="C53" s="7"/>
      <c r="D53" s="7"/>
      <c r="E53" s="8"/>
      <c r="F53" s="8"/>
      <c r="G53" s="7"/>
      <c r="H53" s="8"/>
      <c r="I53" s="8"/>
      <c r="J53" s="39" t="str">
        <f>Instructions!$F$54</f>
        <v>High Risk</v>
      </c>
      <c r="K53" s="23">
        <f>Instructions!$F$64</f>
        <v>0.8</v>
      </c>
      <c r="L53" s="23">
        <f>Instructions!$F$67</f>
        <v>0.1</v>
      </c>
      <c r="M53" s="39">
        <f t="shared" si="0"/>
        <v>0</v>
      </c>
      <c r="N53" s="9"/>
      <c r="O53" s="9"/>
      <c r="P53" s="40">
        <f>_xlfn.IFNA(MAX(Calculations!X53:Y53)," ")</f>
        <v>0</v>
      </c>
      <c r="Q53" s="41" t="str" cm="1">
        <f t="array" ref="Q53">_xlfn.IFNA(_xlfn.IFS(Calculations!X53&gt;Calculations!T53,"NOT COMPATIBLE",Calculations!Y53&gt;Calculations!T53,"NOT COMPATIBLE",AND(Calculations!T53&gt;Calculations!Y53,Calculations!AF53&gt;Calculations!AB53),Calculations!AF53,AND(Calculations!T53&gt;Calculations!Y53,Calculations!AB53&gt;Calculations!AF53),Calculations!AC53)," ")</f>
        <v xml:space="preserve"> </v>
      </c>
      <c r="R53" t="str">
        <f>IF(B53='Drop Downs'!$B$33,"*REQUIRES DCFC"," ")</f>
        <v xml:space="preserve"> </v>
      </c>
      <c r="S53" s="38"/>
      <c r="T53" s="42" t="str">
        <f>IFERROR(IF(S53="","",Calculations!AL53),"")</f>
        <v/>
      </c>
    </row>
    <row r="54" spans="1:20" x14ac:dyDescent="0.2">
      <c r="A54" s="24"/>
      <c r="B54" s="24"/>
      <c r="C54" s="7"/>
      <c r="D54" s="7"/>
      <c r="E54" s="8"/>
      <c r="F54" s="8"/>
      <c r="G54" s="7"/>
      <c r="H54" s="8"/>
      <c r="I54" s="8"/>
      <c r="J54" s="39" t="str">
        <f>Instructions!$F$54</f>
        <v>High Risk</v>
      </c>
      <c r="K54" s="23">
        <f>Instructions!$F$64</f>
        <v>0.8</v>
      </c>
      <c r="L54" s="23">
        <f>Instructions!$F$67</f>
        <v>0.1</v>
      </c>
      <c r="M54" s="39">
        <f t="shared" si="0"/>
        <v>0</v>
      </c>
      <c r="N54" s="9"/>
      <c r="O54" s="9"/>
      <c r="P54" s="40">
        <f>_xlfn.IFNA(MAX(Calculations!X54:Y54)," ")</f>
        <v>0</v>
      </c>
      <c r="Q54" s="41" t="str" cm="1">
        <f t="array" ref="Q54">_xlfn.IFNA(_xlfn.IFS(Calculations!X54&gt;Calculations!T54,"NOT COMPATIBLE",Calculations!Y54&gt;Calculations!T54,"NOT COMPATIBLE",AND(Calculations!T54&gt;Calculations!Y54,Calculations!AF54&gt;Calculations!AB54),Calculations!AF54,AND(Calculations!T54&gt;Calculations!Y54,Calculations!AB54&gt;Calculations!AF54),Calculations!AC54)," ")</f>
        <v xml:space="preserve"> </v>
      </c>
      <c r="R54" t="str">
        <f>IF(B54='Drop Downs'!$B$33,"*REQUIRES DCFC"," ")</f>
        <v xml:space="preserve"> </v>
      </c>
      <c r="S54" s="38"/>
      <c r="T54" s="42" t="str">
        <f>IFERROR(IF(S54="","",Calculations!AL54),"")</f>
        <v/>
      </c>
    </row>
    <row r="55" spans="1:20" x14ac:dyDescent="0.2">
      <c r="A55" s="24"/>
      <c r="B55" s="24"/>
      <c r="C55" s="7"/>
      <c r="D55" s="7"/>
      <c r="E55" s="8"/>
      <c r="F55" s="8"/>
      <c r="G55" s="7"/>
      <c r="H55" s="8"/>
      <c r="I55" s="8"/>
      <c r="J55" s="39" t="str">
        <f>Instructions!$F$54</f>
        <v>High Risk</v>
      </c>
      <c r="K55" s="23">
        <f>Instructions!$F$64</f>
        <v>0.8</v>
      </c>
      <c r="L55" s="23">
        <f>Instructions!$F$67</f>
        <v>0.1</v>
      </c>
      <c r="M55" s="39">
        <f t="shared" si="0"/>
        <v>0</v>
      </c>
      <c r="N55" s="9"/>
      <c r="O55" s="9"/>
      <c r="P55" s="40">
        <f>_xlfn.IFNA(MAX(Calculations!X55:Y55)," ")</f>
        <v>0</v>
      </c>
      <c r="Q55" s="41" t="str" cm="1">
        <f t="array" ref="Q55">_xlfn.IFNA(_xlfn.IFS(Calculations!X55&gt;Calculations!T55,"NOT COMPATIBLE",Calculations!Y55&gt;Calculations!T55,"NOT COMPATIBLE",AND(Calculations!T55&gt;Calculations!Y55,Calculations!AF55&gt;Calculations!AB55),Calculations!AF55,AND(Calculations!T55&gt;Calculations!Y55,Calculations!AB55&gt;Calculations!AF55),Calculations!AC55)," ")</f>
        <v xml:space="preserve"> </v>
      </c>
      <c r="R55" t="str">
        <f>IF(B55='Drop Downs'!$B$33,"*REQUIRES DCFC"," ")</f>
        <v xml:space="preserve"> </v>
      </c>
      <c r="S55" s="38"/>
      <c r="T55" s="42" t="str">
        <f>IFERROR(IF(S55="","",Calculations!AL55),"")</f>
        <v/>
      </c>
    </row>
    <row r="56" spans="1:20" x14ac:dyDescent="0.2">
      <c r="A56" s="24"/>
      <c r="B56" s="24"/>
      <c r="C56" s="7"/>
      <c r="D56" s="7"/>
      <c r="E56" s="8"/>
      <c r="F56" s="8"/>
      <c r="G56" s="7"/>
      <c r="H56" s="8"/>
      <c r="I56" s="8"/>
      <c r="J56" s="39" t="str">
        <f>Instructions!$F$54</f>
        <v>High Risk</v>
      </c>
      <c r="K56" s="23">
        <f>Instructions!$F$64</f>
        <v>0.8</v>
      </c>
      <c r="L56" s="23">
        <f>Instructions!$F$67</f>
        <v>0.1</v>
      </c>
      <c r="M56" s="39">
        <f t="shared" si="0"/>
        <v>0</v>
      </c>
      <c r="N56" s="9"/>
      <c r="O56" s="9"/>
      <c r="P56" s="40">
        <f>_xlfn.IFNA(MAX(Calculations!X56:Y56)," ")</f>
        <v>0</v>
      </c>
      <c r="Q56" s="41" t="str" cm="1">
        <f t="array" ref="Q56">_xlfn.IFNA(_xlfn.IFS(Calculations!X56&gt;Calculations!T56,"NOT COMPATIBLE",Calculations!Y56&gt;Calculations!T56,"NOT COMPATIBLE",AND(Calculations!T56&gt;Calculations!Y56,Calculations!AF56&gt;Calculations!AB56),Calculations!AF56,AND(Calculations!T56&gt;Calculations!Y56,Calculations!AB56&gt;Calculations!AF56),Calculations!AC56)," ")</f>
        <v xml:space="preserve"> </v>
      </c>
      <c r="R56" t="str">
        <f>IF(B56='Drop Downs'!$B$33,"*REQUIRES DCFC"," ")</f>
        <v xml:space="preserve"> </v>
      </c>
      <c r="S56" s="38"/>
      <c r="T56" s="42" t="str">
        <f>IFERROR(IF(S56="","",Calculations!AL56),"")</f>
        <v/>
      </c>
    </row>
    <row r="57" spans="1:20" x14ac:dyDescent="0.2">
      <c r="A57" s="24"/>
      <c r="B57" s="24"/>
      <c r="C57" s="7"/>
      <c r="D57" s="7"/>
      <c r="E57" s="8"/>
      <c r="F57" s="8"/>
      <c r="G57" s="7"/>
      <c r="H57" s="8"/>
      <c r="I57" s="8"/>
      <c r="J57" s="39" t="str">
        <f>Instructions!$F$54</f>
        <v>High Risk</v>
      </c>
      <c r="K57" s="23">
        <f>Instructions!$F$64</f>
        <v>0.8</v>
      </c>
      <c r="L57" s="23">
        <f>Instructions!$F$67</f>
        <v>0.1</v>
      </c>
      <c r="M57" s="39">
        <f t="shared" si="0"/>
        <v>0</v>
      </c>
      <c r="N57" s="9"/>
      <c r="O57" s="9"/>
      <c r="P57" s="40">
        <f>_xlfn.IFNA(MAX(Calculations!X57:Y57)," ")</f>
        <v>0</v>
      </c>
      <c r="Q57" s="41" t="str" cm="1">
        <f t="array" ref="Q57">_xlfn.IFNA(_xlfn.IFS(Calculations!X57&gt;Calculations!T57,"NOT COMPATIBLE",Calculations!Y57&gt;Calculations!T57,"NOT COMPATIBLE",AND(Calculations!T57&gt;Calculations!Y57,Calculations!AF57&gt;Calculations!AB57),Calculations!AF57,AND(Calculations!T57&gt;Calculations!Y57,Calculations!AB57&gt;Calculations!AF57),Calculations!AC57)," ")</f>
        <v xml:space="preserve"> </v>
      </c>
      <c r="R57" t="str">
        <f>IF(B57='Drop Downs'!$B$33,"*REQUIRES DCFC"," ")</f>
        <v xml:space="preserve"> </v>
      </c>
      <c r="S57" s="38"/>
      <c r="T57" s="42" t="str">
        <f>IFERROR(IF(S57="","",Calculations!AL57),"")</f>
        <v/>
      </c>
    </row>
    <row r="58" spans="1:20" x14ac:dyDescent="0.2">
      <c r="A58" s="24"/>
      <c r="B58" s="24"/>
      <c r="C58" s="7"/>
      <c r="D58" s="7"/>
      <c r="E58" s="8"/>
      <c r="F58" s="8"/>
      <c r="G58" s="7"/>
      <c r="H58" s="8"/>
      <c r="I58" s="8"/>
      <c r="J58" s="39" t="str">
        <f>Instructions!$F$54</f>
        <v>High Risk</v>
      </c>
      <c r="K58" s="23">
        <f>Instructions!$F$64</f>
        <v>0.8</v>
      </c>
      <c r="L58" s="23">
        <f>Instructions!$F$67</f>
        <v>0.1</v>
      </c>
      <c r="M58" s="39">
        <f t="shared" si="0"/>
        <v>0</v>
      </c>
      <c r="N58" s="9"/>
      <c r="O58" s="9"/>
      <c r="P58" s="40">
        <f>_xlfn.IFNA(MAX(Calculations!X58:Y58)," ")</f>
        <v>0</v>
      </c>
      <c r="Q58" s="41" t="str" cm="1">
        <f t="array" ref="Q58">_xlfn.IFNA(_xlfn.IFS(Calculations!X58&gt;Calculations!T58,"NOT COMPATIBLE",Calculations!Y58&gt;Calculations!T58,"NOT COMPATIBLE",AND(Calculations!T58&gt;Calculations!Y58,Calculations!AF58&gt;Calculations!AB58),Calculations!AF58,AND(Calculations!T58&gt;Calculations!Y58,Calculations!AB58&gt;Calculations!AF58),Calculations!AC58)," ")</f>
        <v xml:space="preserve"> </v>
      </c>
      <c r="R58" t="str">
        <f>IF(B58='Drop Downs'!$B$33,"*REQUIRES DCFC"," ")</f>
        <v xml:space="preserve"> </v>
      </c>
      <c r="S58" s="38"/>
      <c r="T58" s="42" t="str">
        <f>IFERROR(IF(S58="","",Calculations!AL58),"")</f>
        <v/>
      </c>
    </row>
    <row r="59" spans="1:20" x14ac:dyDescent="0.2">
      <c r="A59" s="24"/>
      <c r="B59" s="24"/>
      <c r="C59" s="7"/>
      <c r="D59" s="7"/>
      <c r="E59" s="8"/>
      <c r="F59" s="8"/>
      <c r="G59" s="7"/>
      <c r="H59" s="8"/>
      <c r="I59" s="8"/>
      <c r="J59" s="39" t="str">
        <f>Instructions!$F$54</f>
        <v>High Risk</v>
      </c>
      <c r="K59" s="23">
        <f>Instructions!$F$64</f>
        <v>0.8</v>
      </c>
      <c r="L59" s="23">
        <f>Instructions!$F$67</f>
        <v>0.1</v>
      </c>
      <c r="M59" s="39">
        <f t="shared" si="0"/>
        <v>0</v>
      </c>
      <c r="N59" s="9"/>
      <c r="O59" s="9"/>
      <c r="P59" s="40">
        <f>_xlfn.IFNA(MAX(Calculations!X59:Y59)," ")</f>
        <v>0</v>
      </c>
      <c r="Q59" s="41" t="str" cm="1">
        <f t="array" ref="Q59">_xlfn.IFNA(_xlfn.IFS(Calculations!X59&gt;Calculations!T59,"NOT COMPATIBLE",Calculations!Y59&gt;Calculations!T59,"NOT COMPATIBLE",AND(Calculations!T59&gt;Calculations!Y59,Calculations!AF59&gt;Calculations!AB59),Calculations!AF59,AND(Calculations!T59&gt;Calculations!Y59,Calculations!AB59&gt;Calculations!AF59),Calculations!AC59)," ")</f>
        <v xml:space="preserve"> </v>
      </c>
      <c r="R59" t="str">
        <f>IF(B59='Drop Downs'!$B$33,"*REQUIRES DCFC"," ")</f>
        <v xml:space="preserve"> </v>
      </c>
      <c r="S59" s="38"/>
      <c r="T59" s="42" t="str">
        <f>IFERROR(IF(S59="","",Calculations!AL59),"")</f>
        <v/>
      </c>
    </row>
    <row r="60" spans="1:20" x14ac:dyDescent="0.2">
      <c r="A60" s="24"/>
      <c r="B60" s="24"/>
      <c r="C60" s="7"/>
      <c r="D60" s="7"/>
      <c r="E60" s="8"/>
      <c r="F60" s="8"/>
      <c r="G60" s="7"/>
      <c r="H60" s="8"/>
      <c r="I60" s="8"/>
      <c r="J60" s="39" t="str">
        <f>Instructions!$F$54</f>
        <v>High Risk</v>
      </c>
      <c r="K60" s="23">
        <f>Instructions!$F$64</f>
        <v>0.8</v>
      </c>
      <c r="L60" s="23">
        <f>Instructions!$F$67</f>
        <v>0.1</v>
      </c>
      <c r="M60" s="39">
        <f t="shared" si="0"/>
        <v>0</v>
      </c>
      <c r="N60" s="9"/>
      <c r="O60" s="9"/>
      <c r="P60" s="40">
        <f>_xlfn.IFNA(MAX(Calculations!X60:Y60)," ")</f>
        <v>0</v>
      </c>
      <c r="Q60" s="41" t="str" cm="1">
        <f t="array" ref="Q60">_xlfn.IFNA(_xlfn.IFS(Calculations!X60&gt;Calculations!T60,"NOT COMPATIBLE",Calculations!Y60&gt;Calculations!T60,"NOT COMPATIBLE",AND(Calculations!T60&gt;Calculations!Y60,Calculations!AF60&gt;Calculations!AB60),Calculations!AF60,AND(Calculations!T60&gt;Calculations!Y60,Calculations!AB60&gt;Calculations!AF60),Calculations!AC60)," ")</f>
        <v xml:space="preserve"> </v>
      </c>
      <c r="R60" t="str">
        <f>IF(B60='Drop Downs'!$B$33,"*REQUIRES DCFC"," ")</f>
        <v xml:space="preserve"> </v>
      </c>
      <c r="S60" s="38"/>
      <c r="T60" s="42" t="str">
        <f>IFERROR(IF(S60="","",Calculations!AL60),"")</f>
        <v/>
      </c>
    </row>
    <row r="61" spans="1:20" x14ac:dyDescent="0.2">
      <c r="A61" s="24"/>
      <c r="B61" s="24"/>
      <c r="C61" s="7"/>
      <c r="D61" s="7"/>
      <c r="E61" s="8"/>
      <c r="F61" s="8"/>
      <c r="G61" s="7"/>
      <c r="H61" s="8"/>
      <c r="I61" s="8"/>
      <c r="J61" s="39" t="str">
        <f>Instructions!$F$54</f>
        <v>High Risk</v>
      </c>
      <c r="K61" s="23">
        <f>Instructions!$F$64</f>
        <v>0.8</v>
      </c>
      <c r="L61" s="23">
        <f>Instructions!$F$67</f>
        <v>0.1</v>
      </c>
      <c r="M61" s="39">
        <f t="shared" si="0"/>
        <v>0</v>
      </c>
      <c r="N61" s="9"/>
      <c r="O61" s="9"/>
      <c r="P61" s="40">
        <f>_xlfn.IFNA(MAX(Calculations!X61:Y61)," ")</f>
        <v>0</v>
      </c>
      <c r="Q61" s="41" t="str" cm="1">
        <f t="array" ref="Q61">_xlfn.IFNA(_xlfn.IFS(Calculations!X61&gt;Calculations!T61,"NOT COMPATIBLE",Calculations!Y61&gt;Calculations!T61,"NOT COMPATIBLE",AND(Calculations!T61&gt;Calculations!Y61,Calculations!AF61&gt;Calculations!AB61),Calculations!AF61,AND(Calculations!T61&gt;Calculations!Y61,Calculations!AB61&gt;Calculations!AF61),Calculations!AC61)," ")</f>
        <v xml:space="preserve"> </v>
      </c>
      <c r="R61" t="str">
        <f>IF(B61='Drop Downs'!$B$33,"*REQUIRES DCFC"," ")</f>
        <v xml:space="preserve"> </v>
      </c>
      <c r="S61" s="38"/>
      <c r="T61" s="42" t="str">
        <f>IFERROR(IF(S61="","",Calculations!AL61),"")</f>
        <v/>
      </c>
    </row>
    <row r="62" spans="1:20" x14ac:dyDescent="0.2">
      <c r="A62" s="24"/>
      <c r="B62" s="24"/>
      <c r="C62" s="7"/>
      <c r="D62" s="7"/>
      <c r="E62" s="8"/>
      <c r="F62" s="8"/>
      <c r="G62" s="7"/>
      <c r="H62" s="8"/>
      <c r="I62" s="8"/>
      <c r="J62" s="39" t="str">
        <f>Instructions!$F$54</f>
        <v>High Risk</v>
      </c>
      <c r="K62" s="23">
        <f>Instructions!$F$64</f>
        <v>0.8</v>
      </c>
      <c r="L62" s="23">
        <f>Instructions!$F$67</f>
        <v>0.1</v>
      </c>
      <c r="M62" s="39">
        <f t="shared" si="0"/>
        <v>0</v>
      </c>
      <c r="N62" s="9"/>
      <c r="O62" s="9"/>
      <c r="P62" s="40">
        <f>_xlfn.IFNA(MAX(Calculations!X62:Y62)," ")</f>
        <v>0</v>
      </c>
      <c r="Q62" s="41" t="str" cm="1">
        <f t="array" ref="Q62">_xlfn.IFNA(_xlfn.IFS(Calculations!X62&gt;Calculations!T62,"NOT COMPATIBLE",Calculations!Y62&gt;Calculations!T62,"NOT COMPATIBLE",AND(Calculations!T62&gt;Calculations!Y62,Calculations!AF62&gt;Calculations!AB62),Calculations!AF62,AND(Calculations!T62&gt;Calculations!Y62,Calculations!AB62&gt;Calculations!AF62),Calculations!AC62)," ")</f>
        <v xml:space="preserve"> </v>
      </c>
      <c r="R62" t="str">
        <f>IF(B62='Drop Downs'!$B$33,"*REQUIRES DCFC"," ")</f>
        <v xml:space="preserve"> </v>
      </c>
      <c r="S62" s="38"/>
      <c r="T62" s="42" t="str">
        <f>IFERROR(IF(S62="","",Calculations!AL62),"")</f>
        <v/>
      </c>
    </row>
    <row r="63" spans="1:20" x14ac:dyDescent="0.2">
      <c r="A63" s="24"/>
      <c r="B63" s="24"/>
      <c r="C63" s="7"/>
      <c r="D63" s="7"/>
      <c r="E63" s="8"/>
      <c r="F63" s="8"/>
      <c r="G63" s="7"/>
      <c r="H63" s="8"/>
      <c r="I63" s="8"/>
      <c r="J63" s="39" t="str">
        <f>Instructions!$F$54</f>
        <v>High Risk</v>
      </c>
      <c r="K63" s="23">
        <f>Instructions!$F$64</f>
        <v>0.8</v>
      </c>
      <c r="L63" s="23">
        <f>Instructions!$F$67</f>
        <v>0.1</v>
      </c>
      <c r="M63" s="39">
        <f t="shared" si="0"/>
        <v>0</v>
      </c>
      <c r="N63" s="9"/>
      <c r="O63" s="9"/>
      <c r="P63" s="40">
        <f>_xlfn.IFNA(MAX(Calculations!X63:Y63)," ")</f>
        <v>0</v>
      </c>
      <c r="Q63" s="41" t="str" cm="1">
        <f t="array" ref="Q63">_xlfn.IFNA(_xlfn.IFS(Calculations!X63&gt;Calculations!T63,"NOT COMPATIBLE",Calculations!Y63&gt;Calculations!T63,"NOT COMPATIBLE",AND(Calculations!T63&gt;Calculations!Y63,Calculations!AF63&gt;Calculations!AB63),Calculations!AF63,AND(Calculations!T63&gt;Calculations!Y63,Calculations!AB63&gt;Calculations!AF63),Calculations!AC63)," ")</f>
        <v xml:space="preserve"> </v>
      </c>
      <c r="R63" t="str">
        <f>IF(B63='Drop Downs'!$B$33,"*REQUIRES DCFC"," ")</f>
        <v xml:space="preserve"> </v>
      </c>
      <c r="S63" s="38"/>
      <c r="T63" s="42" t="str">
        <f>IFERROR(IF(S63="","",Calculations!AL63),"")</f>
        <v/>
      </c>
    </row>
    <row r="64" spans="1:20" x14ac:dyDescent="0.2">
      <c r="A64" s="24"/>
      <c r="B64" s="24"/>
      <c r="C64" s="7"/>
      <c r="D64" s="7"/>
      <c r="E64" s="8"/>
      <c r="F64" s="8"/>
      <c r="G64" s="7"/>
      <c r="H64" s="8"/>
      <c r="I64" s="8"/>
      <c r="J64" s="39" t="str">
        <f>Instructions!$F$54</f>
        <v>High Risk</v>
      </c>
      <c r="K64" s="23">
        <f>Instructions!$F$64</f>
        <v>0.8</v>
      </c>
      <c r="L64" s="23">
        <f>Instructions!$F$67</f>
        <v>0.1</v>
      </c>
      <c r="M64" s="39">
        <f t="shared" si="0"/>
        <v>0</v>
      </c>
      <c r="N64" s="9"/>
      <c r="O64" s="9"/>
      <c r="P64" s="40">
        <f>_xlfn.IFNA(MAX(Calculations!X64:Y64)," ")</f>
        <v>0</v>
      </c>
      <c r="Q64" s="41" t="str" cm="1">
        <f t="array" ref="Q64">_xlfn.IFNA(_xlfn.IFS(Calculations!X64&gt;Calculations!T64,"NOT COMPATIBLE",Calculations!Y64&gt;Calculations!T64,"NOT COMPATIBLE",AND(Calculations!T64&gt;Calculations!Y64,Calculations!AF64&gt;Calculations!AB64),Calculations!AF64,AND(Calculations!T64&gt;Calculations!Y64,Calculations!AB64&gt;Calculations!AF64),Calculations!AC64)," ")</f>
        <v xml:space="preserve"> </v>
      </c>
      <c r="R64" t="str">
        <f>IF(B64='Drop Downs'!$B$33,"*REQUIRES DCFC"," ")</f>
        <v xml:space="preserve"> </v>
      </c>
      <c r="S64" s="38"/>
      <c r="T64" s="42" t="str">
        <f>IFERROR(IF(S64="","",Calculations!AL64),"")</f>
        <v/>
      </c>
    </row>
    <row r="65" spans="1:20" x14ac:dyDescent="0.2">
      <c r="A65" s="24"/>
      <c r="B65" s="24"/>
      <c r="C65" s="7"/>
      <c r="D65" s="7"/>
      <c r="E65" s="8"/>
      <c r="F65" s="8"/>
      <c r="G65" s="7"/>
      <c r="H65" s="8"/>
      <c r="I65" s="8"/>
      <c r="J65" s="39" t="str">
        <f>Instructions!$F$54</f>
        <v>High Risk</v>
      </c>
      <c r="K65" s="23">
        <f>Instructions!$F$64</f>
        <v>0.8</v>
      </c>
      <c r="L65" s="23">
        <f>Instructions!$F$67</f>
        <v>0.1</v>
      </c>
      <c r="M65" s="39">
        <f t="shared" si="0"/>
        <v>0</v>
      </c>
      <c r="N65" s="9"/>
      <c r="O65" s="9"/>
      <c r="P65" s="40">
        <f>_xlfn.IFNA(MAX(Calculations!X65:Y65)," ")</f>
        <v>0</v>
      </c>
      <c r="Q65" s="41" t="str" cm="1">
        <f t="array" ref="Q65">_xlfn.IFNA(_xlfn.IFS(Calculations!X65&gt;Calculations!T65,"NOT COMPATIBLE",Calculations!Y65&gt;Calculations!T65,"NOT COMPATIBLE",AND(Calculations!T65&gt;Calculations!Y65,Calculations!AF65&gt;Calculations!AB65),Calculations!AF65,AND(Calculations!T65&gt;Calculations!Y65,Calculations!AB65&gt;Calculations!AF65),Calculations!AC65)," ")</f>
        <v xml:space="preserve"> </v>
      </c>
      <c r="R65" t="str">
        <f>IF(B65='Drop Downs'!$B$33,"*REQUIRES DCFC"," ")</f>
        <v xml:space="preserve"> </v>
      </c>
      <c r="S65" s="38"/>
      <c r="T65" s="42" t="str">
        <f>IFERROR(IF(S65="","",Calculations!AL65),"")</f>
        <v/>
      </c>
    </row>
    <row r="66" spans="1:20" x14ac:dyDescent="0.2">
      <c r="A66" s="24"/>
      <c r="B66" s="24"/>
      <c r="C66" s="7"/>
      <c r="D66" s="7"/>
      <c r="E66" s="8"/>
      <c r="F66" s="8"/>
      <c r="G66" s="7"/>
      <c r="H66" s="8"/>
      <c r="I66" s="8"/>
      <c r="J66" s="39" t="str">
        <f>Instructions!$F$54</f>
        <v>High Risk</v>
      </c>
      <c r="K66" s="23">
        <f>Instructions!$F$64</f>
        <v>0.8</v>
      </c>
      <c r="L66" s="23">
        <f>Instructions!$F$67</f>
        <v>0.1</v>
      </c>
      <c r="M66" s="39">
        <f t="shared" si="0"/>
        <v>0</v>
      </c>
      <c r="N66" s="9"/>
      <c r="O66" s="9"/>
      <c r="P66" s="40">
        <f>_xlfn.IFNA(MAX(Calculations!X66:Y66)," ")</f>
        <v>0</v>
      </c>
      <c r="Q66" s="41" t="str" cm="1">
        <f t="array" ref="Q66">_xlfn.IFNA(_xlfn.IFS(Calculations!X66&gt;Calculations!T66,"NOT COMPATIBLE",Calculations!Y66&gt;Calculations!T66,"NOT COMPATIBLE",AND(Calculations!T66&gt;Calculations!Y66,Calculations!AF66&gt;Calculations!AB66),Calculations!AF66,AND(Calculations!T66&gt;Calculations!Y66,Calculations!AB66&gt;Calculations!AF66),Calculations!AC66)," ")</f>
        <v xml:space="preserve"> </v>
      </c>
      <c r="R66" t="str">
        <f>IF(B66='Drop Downs'!$B$33,"*REQUIRES DCFC"," ")</f>
        <v xml:space="preserve"> </v>
      </c>
      <c r="S66" s="38"/>
      <c r="T66" s="42" t="str">
        <f>IFERROR(IF(S66="","",Calculations!AL66),"")</f>
        <v/>
      </c>
    </row>
    <row r="67" spans="1:20" x14ac:dyDescent="0.2">
      <c r="A67" s="24"/>
      <c r="B67" s="24"/>
      <c r="C67" s="7"/>
      <c r="D67" s="7"/>
      <c r="E67" s="8"/>
      <c r="F67" s="8"/>
      <c r="G67" s="7"/>
      <c r="H67" s="8"/>
      <c r="I67" s="8"/>
      <c r="J67" s="39" t="str">
        <f>Instructions!$F$54</f>
        <v>High Risk</v>
      </c>
      <c r="K67" s="23">
        <f>Instructions!$F$64</f>
        <v>0.8</v>
      </c>
      <c r="L67" s="23">
        <f>Instructions!$F$67</f>
        <v>0.1</v>
      </c>
      <c r="M67" s="39">
        <f t="shared" si="0"/>
        <v>0</v>
      </c>
      <c r="N67" s="9"/>
      <c r="O67" s="9"/>
      <c r="P67" s="40">
        <f>_xlfn.IFNA(MAX(Calculations!X67:Y67)," ")</f>
        <v>0</v>
      </c>
      <c r="Q67" s="41" t="str" cm="1">
        <f t="array" ref="Q67">_xlfn.IFNA(_xlfn.IFS(Calculations!X67&gt;Calculations!T67,"NOT COMPATIBLE",Calculations!Y67&gt;Calculations!T67,"NOT COMPATIBLE",AND(Calculations!T67&gt;Calculations!Y67,Calculations!AF67&gt;Calculations!AB67),Calculations!AF67,AND(Calculations!T67&gt;Calculations!Y67,Calculations!AB67&gt;Calculations!AF67),Calculations!AC67)," ")</f>
        <v xml:space="preserve"> </v>
      </c>
      <c r="R67" t="str">
        <f>IF(B67='Drop Downs'!$B$33,"*REQUIRES DCFC"," ")</f>
        <v xml:space="preserve"> </v>
      </c>
      <c r="S67" s="38"/>
      <c r="T67" s="42" t="str">
        <f>IFERROR(IF(S67="","",Calculations!AL67),"")</f>
        <v/>
      </c>
    </row>
    <row r="68" spans="1:20" x14ac:dyDescent="0.2">
      <c r="A68" s="24"/>
      <c r="B68" s="24"/>
      <c r="C68" s="7"/>
      <c r="D68" s="7"/>
      <c r="E68" s="8"/>
      <c r="F68" s="8"/>
      <c r="G68" s="7"/>
      <c r="H68" s="8"/>
      <c r="I68" s="8"/>
      <c r="J68" s="39" t="str">
        <f>Instructions!$F$54</f>
        <v>High Risk</v>
      </c>
      <c r="K68" s="23">
        <f>Instructions!$F$64</f>
        <v>0.8</v>
      </c>
      <c r="L68" s="23">
        <f>Instructions!$F$67</f>
        <v>0.1</v>
      </c>
      <c r="M68" s="39">
        <f t="shared" si="0"/>
        <v>0</v>
      </c>
      <c r="N68" s="9"/>
      <c r="O68" s="9"/>
      <c r="P68" s="40">
        <f>_xlfn.IFNA(MAX(Calculations!X68:Y68)," ")</f>
        <v>0</v>
      </c>
      <c r="Q68" s="41" t="str" cm="1">
        <f t="array" ref="Q68">_xlfn.IFNA(_xlfn.IFS(Calculations!X68&gt;Calculations!T68,"NOT COMPATIBLE",Calculations!Y68&gt;Calculations!T68,"NOT COMPATIBLE",AND(Calculations!T68&gt;Calculations!Y68,Calculations!AF68&gt;Calculations!AB68),Calculations!AF68,AND(Calculations!T68&gt;Calculations!Y68,Calculations!AB68&gt;Calculations!AF68),Calculations!AC68)," ")</f>
        <v xml:space="preserve"> </v>
      </c>
      <c r="R68" t="str">
        <f>IF(B68='Drop Downs'!$B$33,"*REQUIRES DCFC"," ")</f>
        <v xml:space="preserve"> </v>
      </c>
      <c r="S68" s="38"/>
      <c r="T68" s="42" t="str">
        <f>IFERROR(IF(S68="","",Calculations!AL68),"")</f>
        <v/>
      </c>
    </row>
    <row r="69" spans="1:20" x14ac:dyDescent="0.2">
      <c r="A69" s="24"/>
      <c r="B69" s="24"/>
      <c r="C69" s="7"/>
      <c r="D69" s="7"/>
      <c r="E69" s="8"/>
      <c r="F69" s="8"/>
      <c r="G69" s="7"/>
      <c r="H69" s="8"/>
      <c r="I69" s="8"/>
      <c r="J69" s="39" t="str">
        <f>Instructions!$F$54</f>
        <v>High Risk</v>
      </c>
      <c r="K69" s="23">
        <f>Instructions!$F$64</f>
        <v>0.8</v>
      </c>
      <c r="L69" s="23">
        <f>Instructions!$F$67</f>
        <v>0.1</v>
      </c>
      <c r="M69" s="39">
        <f t="shared" si="0"/>
        <v>0</v>
      </c>
      <c r="N69" s="9"/>
      <c r="O69" s="9"/>
      <c r="P69" s="40">
        <f>_xlfn.IFNA(MAX(Calculations!X69:Y69)," ")</f>
        <v>0</v>
      </c>
      <c r="Q69" s="41" t="str" cm="1">
        <f t="array" ref="Q69">_xlfn.IFNA(_xlfn.IFS(Calculations!X69&gt;Calculations!T69,"NOT COMPATIBLE",Calculations!Y69&gt;Calculations!T69,"NOT COMPATIBLE",AND(Calculations!T69&gt;Calculations!Y69,Calculations!AF69&gt;Calculations!AB69),Calculations!AF69,AND(Calculations!T69&gt;Calculations!Y69,Calculations!AB69&gt;Calculations!AF69),Calculations!AC69)," ")</f>
        <v xml:space="preserve"> </v>
      </c>
      <c r="R69" t="str">
        <f>IF(B69='Drop Downs'!$B$33,"*REQUIRES DCFC"," ")</f>
        <v xml:space="preserve"> </v>
      </c>
      <c r="S69" s="38"/>
      <c r="T69" s="42" t="str">
        <f>IFERROR(IF(S69="","",Calculations!AL69),"")</f>
        <v/>
      </c>
    </row>
    <row r="70" spans="1:20" x14ac:dyDescent="0.2">
      <c r="A70" s="24"/>
      <c r="B70" s="24"/>
      <c r="C70" s="7"/>
      <c r="D70" s="7"/>
      <c r="E70" s="8"/>
      <c r="F70" s="8"/>
      <c r="G70" s="7"/>
      <c r="H70" s="8"/>
      <c r="I70" s="8"/>
      <c r="J70" s="39" t="str">
        <f>Instructions!$F$54</f>
        <v>High Risk</v>
      </c>
      <c r="K70" s="23">
        <f>Instructions!$F$64</f>
        <v>0.8</v>
      </c>
      <c r="L70" s="23">
        <f>Instructions!$F$67</f>
        <v>0.1</v>
      </c>
      <c r="M70" s="39">
        <f t="shared" si="0"/>
        <v>0</v>
      </c>
      <c r="N70" s="9"/>
      <c r="O70" s="9"/>
      <c r="P70" s="40">
        <f>_xlfn.IFNA(MAX(Calculations!X70:Y70)," ")</f>
        <v>0</v>
      </c>
      <c r="Q70" s="41" t="str" cm="1">
        <f t="array" ref="Q70">_xlfn.IFNA(_xlfn.IFS(Calculations!X70&gt;Calculations!T70,"NOT COMPATIBLE",Calculations!Y70&gt;Calculations!T70,"NOT COMPATIBLE",AND(Calculations!T70&gt;Calculations!Y70,Calculations!AF70&gt;Calculations!AB70),Calculations!AF70,AND(Calculations!T70&gt;Calculations!Y70,Calculations!AB70&gt;Calculations!AF70),Calculations!AC70)," ")</f>
        <v xml:space="preserve"> </v>
      </c>
      <c r="R70" t="str">
        <f>IF(B70='Drop Downs'!$B$33,"*REQUIRES DCFC"," ")</f>
        <v xml:space="preserve"> </v>
      </c>
      <c r="S70" s="38"/>
      <c r="T70" s="42" t="str">
        <f>IFERROR(IF(S70="","",Calculations!AL70),"")</f>
        <v/>
      </c>
    </row>
    <row r="71" spans="1:20" x14ac:dyDescent="0.2">
      <c r="A71" s="24"/>
      <c r="B71" s="24"/>
      <c r="C71" s="7"/>
      <c r="D71" s="7"/>
      <c r="E71" s="8"/>
      <c r="F71" s="8"/>
      <c r="G71" s="7"/>
      <c r="H71" s="8"/>
      <c r="I71" s="8"/>
      <c r="J71" s="39" t="str">
        <f>Instructions!$F$54</f>
        <v>High Risk</v>
      </c>
      <c r="K71" s="23">
        <f>Instructions!$F$64</f>
        <v>0.8</v>
      </c>
      <c r="L71" s="23">
        <f>Instructions!$F$67</f>
        <v>0.1</v>
      </c>
      <c r="M71" s="39">
        <f t="shared" si="0"/>
        <v>0</v>
      </c>
      <c r="N71" s="9"/>
      <c r="O71" s="9"/>
      <c r="P71" s="40">
        <f>_xlfn.IFNA(MAX(Calculations!X71:Y71)," ")</f>
        <v>0</v>
      </c>
      <c r="Q71" s="41" t="str" cm="1">
        <f t="array" ref="Q71">_xlfn.IFNA(_xlfn.IFS(Calculations!X71&gt;Calculations!T71,"NOT COMPATIBLE",Calculations!Y71&gt;Calculations!T71,"NOT COMPATIBLE",AND(Calculations!T71&gt;Calculations!Y71,Calculations!AF71&gt;Calculations!AB71),Calculations!AF71,AND(Calculations!T71&gt;Calculations!Y71,Calculations!AB71&gt;Calculations!AF71),Calculations!AC71)," ")</f>
        <v xml:space="preserve"> </v>
      </c>
      <c r="R71" t="str">
        <f>IF(B71='Drop Downs'!$B$33,"*REQUIRES DCFC"," ")</f>
        <v xml:space="preserve"> </v>
      </c>
      <c r="S71" s="38"/>
      <c r="T71" s="42" t="str">
        <f>IFERROR(IF(S71="","",Calculations!AL71),"")</f>
        <v/>
      </c>
    </row>
    <row r="72" spans="1:20" x14ac:dyDescent="0.2">
      <c r="A72" s="24"/>
      <c r="B72" s="24"/>
      <c r="C72" s="7"/>
      <c r="D72" s="7"/>
      <c r="E72" s="8"/>
      <c r="F72" s="8"/>
      <c r="G72" s="7"/>
      <c r="H72" s="8"/>
      <c r="I72" s="8"/>
      <c r="J72" s="39" t="str">
        <f>Instructions!$F$54</f>
        <v>High Risk</v>
      </c>
      <c r="K72" s="23">
        <f>Instructions!$F$64</f>
        <v>0.8</v>
      </c>
      <c r="L72" s="23">
        <f>Instructions!$F$67</f>
        <v>0.1</v>
      </c>
      <c r="M72" s="39">
        <f t="shared" si="0"/>
        <v>0</v>
      </c>
      <c r="N72" s="9"/>
      <c r="O72" s="9"/>
      <c r="P72" s="40">
        <f>_xlfn.IFNA(MAX(Calculations!X72:Y72)," ")</f>
        <v>0</v>
      </c>
      <c r="Q72" s="41" t="str" cm="1">
        <f t="array" ref="Q72">_xlfn.IFNA(_xlfn.IFS(Calculations!X72&gt;Calculations!T72,"NOT COMPATIBLE",Calculations!Y72&gt;Calculations!T72,"NOT COMPATIBLE",AND(Calculations!T72&gt;Calculations!Y72,Calculations!AF72&gt;Calculations!AB72),Calculations!AF72,AND(Calculations!T72&gt;Calculations!Y72,Calculations!AB72&gt;Calculations!AF72),Calculations!AC72)," ")</f>
        <v xml:space="preserve"> </v>
      </c>
      <c r="R72" t="str">
        <f>IF(B72='Drop Downs'!$B$33,"*REQUIRES DCFC"," ")</f>
        <v xml:space="preserve"> </v>
      </c>
      <c r="S72" s="38"/>
      <c r="T72" s="42" t="str">
        <f>IFERROR(IF(S72="","",Calculations!AL72),"")</f>
        <v/>
      </c>
    </row>
    <row r="73" spans="1:20" x14ac:dyDescent="0.2">
      <c r="A73" s="24"/>
      <c r="B73" s="24"/>
      <c r="C73" s="7"/>
      <c r="D73" s="7"/>
      <c r="E73" s="8"/>
      <c r="F73" s="8"/>
      <c r="G73" s="7"/>
      <c r="H73" s="8"/>
      <c r="I73" s="8"/>
      <c r="J73" s="39" t="str">
        <f>Instructions!$F$54</f>
        <v>High Risk</v>
      </c>
      <c r="K73" s="23">
        <f>Instructions!$F$64</f>
        <v>0.8</v>
      </c>
      <c r="L73" s="23">
        <f>Instructions!$F$67</f>
        <v>0.1</v>
      </c>
      <c r="M73" s="39">
        <f t="shared" si="0"/>
        <v>0</v>
      </c>
      <c r="N73" s="9"/>
      <c r="O73" s="9"/>
      <c r="P73" s="40">
        <f>_xlfn.IFNA(MAX(Calculations!X73:Y73)," ")</f>
        <v>0</v>
      </c>
      <c r="Q73" s="41" t="str" cm="1">
        <f t="array" ref="Q73">_xlfn.IFNA(_xlfn.IFS(Calculations!X73&gt;Calculations!T73,"NOT COMPATIBLE",Calculations!Y73&gt;Calculations!T73,"NOT COMPATIBLE",AND(Calculations!T73&gt;Calculations!Y73,Calculations!AF73&gt;Calculations!AB73),Calculations!AF73,AND(Calculations!T73&gt;Calculations!Y73,Calculations!AB73&gt;Calculations!AF73),Calculations!AC73)," ")</f>
        <v xml:space="preserve"> </v>
      </c>
      <c r="R73" t="str">
        <f>IF(B73='Drop Downs'!$B$33,"*REQUIRES DCFC"," ")</f>
        <v xml:space="preserve"> </v>
      </c>
      <c r="S73" s="38"/>
      <c r="T73" s="42" t="str">
        <f>IFERROR(IF(S73="","",Calculations!AL73),"")</f>
        <v/>
      </c>
    </row>
    <row r="74" spans="1:20" x14ac:dyDescent="0.2">
      <c r="A74" s="24"/>
      <c r="B74" s="24"/>
      <c r="C74" s="7"/>
      <c r="D74" s="7"/>
      <c r="E74" s="8"/>
      <c r="F74" s="8"/>
      <c r="G74" s="7"/>
      <c r="H74" s="8"/>
      <c r="I74" s="8"/>
      <c r="J74" s="39" t="str">
        <f>Instructions!$F$54</f>
        <v>High Risk</v>
      </c>
      <c r="K74" s="23">
        <f>Instructions!$F$64</f>
        <v>0.8</v>
      </c>
      <c r="L74" s="23">
        <f>Instructions!$F$67</f>
        <v>0.1</v>
      </c>
      <c r="M74" s="39">
        <f t="shared" si="0"/>
        <v>0</v>
      </c>
      <c r="N74" s="9"/>
      <c r="O74" s="9"/>
      <c r="P74" s="40">
        <f>_xlfn.IFNA(MAX(Calculations!X74:Y74)," ")</f>
        <v>0</v>
      </c>
      <c r="Q74" s="41" t="str" cm="1">
        <f t="array" ref="Q74">_xlfn.IFNA(_xlfn.IFS(Calculations!X74&gt;Calculations!T74,"NOT COMPATIBLE",Calculations!Y74&gt;Calculations!T74,"NOT COMPATIBLE",AND(Calculations!T74&gt;Calculations!Y74,Calculations!AF74&gt;Calculations!AB74),Calculations!AF74,AND(Calculations!T74&gt;Calculations!Y74,Calculations!AB74&gt;Calculations!AF74),Calculations!AC74)," ")</f>
        <v xml:space="preserve"> </v>
      </c>
      <c r="R74" t="str">
        <f>IF(B74='Drop Downs'!$B$33,"*REQUIRES DCFC"," ")</f>
        <v xml:space="preserve"> </v>
      </c>
      <c r="S74" s="38"/>
      <c r="T74" s="42" t="str">
        <f>IFERROR(IF(S74="","",Calculations!AL74),"")</f>
        <v/>
      </c>
    </row>
    <row r="75" spans="1:20" x14ac:dyDescent="0.2">
      <c r="A75" s="24"/>
      <c r="B75" s="24"/>
      <c r="C75" s="7"/>
      <c r="D75" s="7"/>
      <c r="E75" s="8"/>
      <c r="F75" s="8"/>
      <c r="G75" s="7"/>
      <c r="H75" s="8"/>
      <c r="I75" s="8"/>
      <c r="J75" s="39" t="str">
        <f>Instructions!$F$54</f>
        <v>High Risk</v>
      </c>
      <c r="K75" s="23">
        <f>Instructions!$F$64</f>
        <v>0.8</v>
      </c>
      <c r="L75" s="23">
        <f>Instructions!$F$67</f>
        <v>0.1</v>
      </c>
      <c r="M75" s="39">
        <f t="shared" si="0"/>
        <v>0</v>
      </c>
      <c r="N75" s="9"/>
      <c r="O75" s="9"/>
      <c r="P75" s="40">
        <f>_xlfn.IFNA(MAX(Calculations!X75:Y75)," ")</f>
        <v>0</v>
      </c>
      <c r="Q75" s="41" t="str" cm="1">
        <f t="array" ref="Q75">_xlfn.IFNA(_xlfn.IFS(Calculations!X75&gt;Calculations!T75,"NOT COMPATIBLE",Calculations!Y75&gt;Calculations!T75,"NOT COMPATIBLE",AND(Calculations!T75&gt;Calculations!Y75,Calculations!AF75&gt;Calculations!AB75),Calculations!AF75,AND(Calculations!T75&gt;Calculations!Y75,Calculations!AB75&gt;Calculations!AF75),Calculations!AC75)," ")</f>
        <v xml:space="preserve"> </v>
      </c>
      <c r="R75" t="str">
        <f>IF(B75='Drop Downs'!$B$33,"*REQUIRES DCFC"," ")</f>
        <v xml:space="preserve"> </v>
      </c>
      <c r="S75" s="38"/>
      <c r="T75" s="42" t="str">
        <f>IFERROR(IF(S75="","",Calculations!AL75),"")</f>
        <v/>
      </c>
    </row>
    <row r="76" spans="1:20" x14ac:dyDescent="0.2">
      <c r="A76" s="24"/>
      <c r="B76" s="24"/>
      <c r="C76" s="7"/>
      <c r="D76" s="7"/>
      <c r="E76" s="8"/>
      <c r="F76" s="8"/>
      <c r="G76" s="7"/>
      <c r="H76" s="8"/>
      <c r="I76" s="8"/>
      <c r="J76" s="39" t="str">
        <f>Instructions!$F$54</f>
        <v>High Risk</v>
      </c>
      <c r="K76" s="23">
        <f>Instructions!$F$64</f>
        <v>0.8</v>
      </c>
      <c r="L76" s="23">
        <f>Instructions!$F$67</f>
        <v>0.1</v>
      </c>
      <c r="M76" s="39">
        <f t="shared" si="0"/>
        <v>0</v>
      </c>
      <c r="N76" s="9"/>
      <c r="O76" s="9"/>
      <c r="P76" s="40">
        <f>_xlfn.IFNA(MAX(Calculations!X76:Y76)," ")</f>
        <v>0</v>
      </c>
      <c r="Q76" s="41" t="str" cm="1">
        <f t="array" ref="Q76">_xlfn.IFNA(_xlfn.IFS(Calculations!X76&gt;Calculations!T76,"NOT COMPATIBLE",Calculations!Y76&gt;Calculations!T76,"NOT COMPATIBLE",AND(Calculations!T76&gt;Calculations!Y76,Calculations!AF76&gt;Calculations!AB76),Calculations!AF76,AND(Calculations!T76&gt;Calculations!Y76,Calculations!AB76&gt;Calculations!AF76),Calculations!AC76)," ")</f>
        <v xml:space="preserve"> </v>
      </c>
      <c r="R76" t="str">
        <f>IF(B76='Drop Downs'!$B$33,"*REQUIRES DCFC"," ")</f>
        <v xml:space="preserve"> </v>
      </c>
      <c r="S76" s="38"/>
      <c r="T76" s="42" t="str">
        <f>IFERROR(IF(S76="","",Calculations!AL76),"")</f>
        <v/>
      </c>
    </row>
    <row r="77" spans="1:20" x14ac:dyDescent="0.2">
      <c r="A77" s="24"/>
      <c r="B77" s="24"/>
      <c r="C77" s="7"/>
      <c r="D77" s="7"/>
      <c r="E77" s="8"/>
      <c r="F77" s="8"/>
      <c r="G77" s="7"/>
      <c r="H77" s="8"/>
      <c r="I77" s="8"/>
      <c r="J77" s="39" t="str">
        <f>Instructions!$F$54</f>
        <v>High Risk</v>
      </c>
      <c r="K77" s="23">
        <f>Instructions!$F$64</f>
        <v>0.8</v>
      </c>
      <c r="L77" s="23">
        <f>Instructions!$F$67</f>
        <v>0.1</v>
      </c>
      <c r="M77" s="39">
        <f t="shared" si="0"/>
        <v>0</v>
      </c>
      <c r="N77" s="9"/>
      <c r="O77" s="9"/>
      <c r="P77" s="40">
        <f>_xlfn.IFNA(MAX(Calculations!X77:Y77)," ")</f>
        <v>0</v>
      </c>
      <c r="Q77" s="41" t="str" cm="1">
        <f t="array" ref="Q77">_xlfn.IFNA(_xlfn.IFS(Calculations!X77&gt;Calculations!T77,"NOT COMPATIBLE",Calculations!Y77&gt;Calculations!T77,"NOT COMPATIBLE",AND(Calculations!T77&gt;Calculations!Y77,Calculations!AF77&gt;Calculations!AB77),Calculations!AF77,AND(Calculations!T77&gt;Calculations!Y77,Calculations!AB77&gt;Calculations!AF77),Calculations!AC77)," ")</f>
        <v xml:space="preserve"> </v>
      </c>
      <c r="R77" t="str">
        <f>IF(B77='Drop Downs'!$B$33,"*REQUIRES DCFC"," ")</f>
        <v xml:space="preserve"> </v>
      </c>
      <c r="S77" s="38"/>
      <c r="T77" s="42" t="str">
        <f>IFERROR(IF(S77="","",Calculations!AL77),"")</f>
        <v/>
      </c>
    </row>
    <row r="78" spans="1:20" x14ac:dyDescent="0.2">
      <c r="A78" s="24"/>
      <c r="B78" s="24"/>
      <c r="C78" s="7"/>
      <c r="D78" s="7"/>
      <c r="E78" s="8"/>
      <c r="F78" s="8"/>
      <c r="G78" s="7"/>
      <c r="H78" s="8"/>
      <c r="I78" s="8"/>
      <c r="J78" s="39" t="str">
        <f>Instructions!$F$54</f>
        <v>High Risk</v>
      </c>
      <c r="K78" s="23">
        <f>Instructions!$F$64</f>
        <v>0.8</v>
      </c>
      <c r="L78" s="23">
        <f>Instructions!$F$67</f>
        <v>0.1</v>
      </c>
      <c r="M78" s="39">
        <f t="shared" si="0"/>
        <v>0</v>
      </c>
      <c r="N78" s="9"/>
      <c r="O78" s="9"/>
      <c r="P78" s="40">
        <f>_xlfn.IFNA(MAX(Calculations!X78:Y78)," ")</f>
        <v>0</v>
      </c>
      <c r="Q78" s="41" t="str" cm="1">
        <f t="array" ref="Q78">_xlfn.IFNA(_xlfn.IFS(Calculations!X78&gt;Calculations!T78,"NOT COMPATIBLE",Calculations!Y78&gt;Calculations!T78,"NOT COMPATIBLE",AND(Calculations!T78&gt;Calculations!Y78,Calculations!AF78&gt;Calculations!AB78),Calculations!AF78,AND(Calculations!T78&gt;Calculations!Y78,Calculations!AB78&gt;Calculations!AF78),Calculations!AC78)," ")</f>
        <v xml:space="preserve"> </v>
      </c>
      <c r="R78" t="str">
        <f>IF(B78='Drop Downs'!$B$33,"*REQUIRES DCFC"," ")</f>
        <v xml:space="preserve"> </v>
      </c>
      <c r="S78" s="38"/>
      <c r="T78" s="42" t="str">
        <f>IFERROR(IF(S78="","",Calculations!AL78),"")</f>
        <v/>
      </c>
    </row>
    <row r="79" spans="1:20" x14ac:dyDescent="0.2">
      <c r="A79" s="24"/>
      <c r="B79" s="24"/>
      <c r="C79" s="7"/>
      <c r="D79" s="7"/>
      <c r="E79" s="8"/>
      <c r="F79" s="8"/>
      <c r="G79" s="7"/>
      <c r="H79" s="8"/>
      <c r="I79" s="8"/>
      <c r="J79" s="39" t="str">
        <f>Instructions!$F$54</f>
        <v>High Risk</v>
      </c>
      <c r="K79" s="23">
        <f>Instructions!$F$64</f>
        <v>0.8</v>
      </c>
      <c r="L79" s="23">
        <f>Instructions!$F$67</f>
        <v>0.1</v>
      </c>
      <c r="M79" s="39">
        <f t="shared" si="0"/>
        <v>0</v>
      </c>
      <c r="N79" s="9"/>
      <c r="O79" s="9"/>
      <c r="P79" s="40">
        <f>_xlfn.IFNA(MAX(Calculations!X79:Y79)," ")</f>
        <v>0</v>
      </c>
      <c r="Q79" s="41" t="str" cm="1">
        <f t="array" ref="Q79">_xlfn.IFNA(_xlfn.IFS(Calculations!X79&gt;Calculations!T79,"NOT COMPATIBLE",Calculations!Y79&gt;Calculations!T79,"NOT COMPATIBLE",AND(Calculations!T79&gt;Calculations!Y79,Calculations!AF79&gt;Calculations!AB79),Calculations!AF79,AND(Calculations!T79&gt;Calculations!Y79,Calculations!AB79&gt;Calculations!AF79),Calculations!AC79)," ")</f>
        <v xml:space="preserve"> </v>
      </c>
      <c r="R79" t="str">
        <f>IF(B79='Drop Downs'!$B$33,"*REQUIRES DCFC"," ")</f>
        <v xml:space="preserve"> </v>
      </c>
      <c r="S79" s="38"/>
      <c r="T79" s="42" t="str">
        <f>IFERROR(IF(S79="","",Calculations!AL79),"")</f>
        <v/>
      </c>
    </row>
    <row r="80" spans="1:20" x14ac:dyDescent="0.2">
      <c r="A80" s="24"/>
      <c r="B80" s="24"/>
      <c r="C80" s="7"/>
      <c r="D80" s="7"/>
      <c r="E80" s="8"/>
      <c r="F80" s="8"/>
      <c r="G80" s="7"/>
      <c r="H80" s="8"/>
      <c r="I80" s="8"/>
      <c r="J80" s="39" t="str">
        <f>Instructions!$F$54</f>
        <v>High Risk</v>
      </c>
      <c r="K80" s="23">
        <f>Instructions!$F$64</f>
        <v>0.8</v>
      </c>
      <c r="L80" s="23">
        <f>Instructions!$F$67</f>
        <v>0.1</v>
      </c>
      <c r="M80" s="39">
        <f t="shared" si="0"/>
        <v>0</v>
      </c>
      <c r="N80" s="9"/>
      <c r="O80" s="9"/>
      <c r="P80" s="40">
        <f>_xlfn.IFNA(MAX(Calculations!X80:Y80)," ")</f>
        <v>0</v>
      </c>
      <c r="Q80" s="41" t="str" cm="1">
        <f t="array" ref="Q80">_xlfn.IFNA(_xlfn.IFS(Calculations!X80&gt;Calculations!T80,"NOT COMPATIBLE",Calculations!Y80&gt;Calculations!T80,"NOT COMPATIBLE",AND(Calculations!T80&gt;Calculations!Y80,Calculations!AF80&gt;Calculations!AB80),Calculations!AF80,AND(Calculations!T80&gt;Calculations!Y80,Calculations!AB80&gt;Calculations!AF80),Calculations!AC80)," ")</f>
        <v xml:space="preserve"> </v>
      </c>
      <c r="R80" t="str">
        <f>IF(B80='Drop Downs'!$B$33,"*REQUIRES DCFC"," ")</f>
        <v xml:space="preserve"> </v>
      </c>
      <c r="S80" s="38"/>
      <c r="T80" s="42" t="str">
        <f>IFERROR(IF(S80="","",Calculations!AL80),"")</f>
        <v/>
      </c>
    </row>
    <row r="81" spans="1:20" x14ac:dyDescent="0.2">
      <c r="A81" s="24"/>
      <c r="B81" s="24"/>
      <c r="C81" s="7"/>
      <c r="D81" s="7"/>
      <c r="E81" s="8"/>
      <c r="F81" s="8"/>
      <c r="G81" s="7"/>
      <c r="H81" s="8"/>
      <c r="I81" s="8"/>
      <c r="J81" s="39" t="str">
        <f>Instructions!$F$54</f>
        <v>High Risk</v>
      </c>
      <c r="K81" s="23">
        <f>Instructions!$F$64</f>
        <v>0.8</v>
      </c>
      <c r="L81" s="23">
        <f>Instructions!$F$67</f>
        <v>0.1</v>
      </c>
      <c r="M81" s="39">
        <f t="shared" si="0"/>
        <v>0</v>
      </c>
      <c r="N81" s="9"/>
      <c r="O81" s="9"/>
      <c r="P81" s="40">
        <f>_xlfn.IFNA(MAX(Calculations!X81:Y81)," ")</f>
        <v>0</v>
      </c>
      <c r="Q81" s="41" t="str" cm="1">
        <f t="array" ref="Q81">_xlfn.IFNA(_xlfn.IFS(Calculations!X81&gt;Calculations!T81,"NOT COMPATIBLE",Calculations!Y81&gt;Calculations!T81,"NOT COMPATIBLE",AND(Calculations!T81&gt;Calculations!Y81,Calculations!AF81&gt;Calculations!AB81),Calculations!AF81,AND(Calculations!T81&gt;Calculations!Y81,Calculations!AB81&gt;Calculations!AF81),Calculations!AC81)," ")</f>
        <v xml:space="preserve"> </v>
      </c>
      <c r="R81" t="str">
        <f>IF(B81='Drop Downs'!$B$33,"*REQUIRES DCFC"," ")</f>
        <v xml:space="preserve"> </v>
      </c>
      <c r="S81" s="38"/>
      <c r="T81" s="42" t="str">
        <f>IFERROR(IF(S81="","",Calculations!AL81),"")</f>
        <v/>
      </c>
    </row>
    <row r="82" spans="1:20" x14ac:dyDescent="0.2">
      <c r="A82" s="24"/>
      <c r="B82" s="24"/>
      <c r="C82" s="7"/>
      <c r="D82" s="7"/>
      <c r="E82" s="8"/>
      <c r="F82" s="8"/>
      <c r="G82" s="7"/>
      <c r="H82" s="8"/>
      <c r="I82" s="8"/>
      <c r="J82" s="39" t="str">
        <f>Instructions!$F$54</f>
        <v>High Risk</v>
      </c>
      <c r="K82" s="23">
        <f>Instructions!$F$64</f>
        <v>0.8</v>
      </c>
      <c r="L82" s="23">
        <f>Instructions!$F$67</f>
        <v>0.1</v>
      </c>
      <c r="M82" s="39">
        <f t="shared" si="0"/>
        <v>0</v>
      </c>
      <c r="N82" s="9"/>
      <c r="O82" s="9"/>
      <c r="P82" s="40">
        <f>_xlfn.IFNA(MAX(Calculations!X82:Y82)," ")</f>
        <v>0</v>
      </c>
      <c r="Q82" s="41" t="str" cm="1">
        <f t="array" ref="Q82">_xlfn.IFNA(_xlfn.IFS(Calculations!X82&gt;Calculations!T82,"NOT COMPATIBLE",Calculations!Y82&gt;Calculations!T82,"NOT COMPATIBLE",AND(Calculations!T82&gt;Calculations!Y82,Calculations!AF82&gt;Calculations!AB82),Calculations!AF82,AND(Calculations!T82&gt;Calculations!Y82,Calculations!AB82&gt;Calculations!AF82),Calculations!AC82)," ")</f>
        <v xml:space="preserve"> </v>
      </c>
      <c r="R82" t="str">
        <f>IF(B82='Drop Downs'!$B$33,"*REQUIRES DCFC"," ")</f>
        <v xml:space="preserve"> </v>
      </c>
      <c r="S82" s="38"/>
      <c r="T82" s="42" t="str">
        <f>IFERROR(IF(S82="","",Calculations!AL82),"")</f>
        <v/>
      </c>
    </row>
    <row r="83" spans="1:20" x14ac:dyDescent="0.2">
      <c r="A83" s="24"/>
      <c r="B83" s="24"/>
      <c r="C83" s="7"/>
      <c r="D83" s="7"/>
      <c r="E83" s="8"/>
      <c r="F83" s="8"/>
      <c r="G83" s="7"/>
      <c r="H83" s="8"/>
      <c r="I83" s="8"/>
      <c r="J83" s="39" t="str">
        <f>Instructions!$F$54</f>
        <v>High Risk</v>
      </c>
      <c r="K83" s="23">
        <f>Instructions!$F$64</f>
        <v>0.8</v>
      </c>
      <c r="L83" s="23">
        <f>Instructions!$F$67</f>
        <v>0.1</v>
      </c>
      <c r="M83" s="39">
        <f t="shared" si="0"/>
        <v>0</v>
      </c>
      <c r="N83" s="9"/>
      <c r="O83" s="9"/>
      <c r="P83" s="40">
        <f>_xlfn.IFNA(MAX(Calculations!X83:Y83)," ")</f>
        <v>0</v>
      </c>
      <c r="Q83" s="41" t="str" cm="1">
        <f t="array" ref="Q83">_xlfn.IFNA(_xlfn.IFS(Calculations!X83&gt;Calculations!T83,"NOT COMPATIBLE",Calculations!Y83&gt;Calculations!T83,"NOT COMPATIBLE",AND(Calculations!T83&gt;Calculations!Y83,Calculations!AF83&gt;Calculations!AB83),Calculations!AF83,AND(Calculations!T83&gt;Calculations!Y83,Calculations!AB83&gt;Calculations!AF83),Calculations!AC83)," ")</f>
        <v xml:space="preserve"> </v>
      </c>
      <c r="R83" t="str">
        <f>IF(B83='Drop Downs'!$B$33,"*REQUIRES DCFC"," ")</f>
        <v xml:space="preserve"> </v>
      </c>
      <c r="S83" s="38"/>
      <c r="T83" s="42" t="str">
        <f>IFERROR(IF(S83="","",Calculations!AL83),"")</f>
        <v/>
      </c>
    </row>
    <row r="84" spans="1:20" x14ac:dyDescent="0.2">
      <c r="A84" s="24"/>
      <c r="B84" s="24"/>
      <c r="C84" s="7"/>
      <c r="D84" s="7"/>
      <c r="E84" s="8"/>
      <c r="F84" s="8"/>
      <c r="G84" s="7"/>
      <c r="H84" s="8"/>
      <c r="I84" s="8"/>
      <c r="J84" s="39" t="str">
        <f>Instructions!$F$54</f>
        <v>High Risk</v>
      </c>
      <c r="K84" s="23">
        <f>Instructions!$F$64</f>
        <v>0.8</v>
      </c>
      <c r="L84" s="23">
        <f>Instructions!$F$67</f>
        <v>0.1</v>
      </c>
      <c r="M84" s="39">
        <f t="shared" si="0"/>
        <v>0</v>
      </c>
      <c r="N84" s="9"/>
      <c r="O84" s="9"/>
      <c r="P84" s="40">
        <f>_xlfn.IFNA(MAX(Calculations!X84:Y84)," ")</f>
        <v>0</v>
      </c>
      <c r="Q84" s="41" t="str" cm="1">
        <f t="array" ref="Q84">_xlfn.IFNA(_xlfn.IFS(Calculations!X84&gt;Calculations!T84,"NOT COMPATIBLE",Calculations!Y84&gt;Calculations!T84,"NOT COMPATIBLE",AND(Calculations!T84&gt;Calculations!Y84,Calculations!AF84&gt;Calculations!AB84),Calculations!AF84,AND(Calculations!T84&gt;Calculations!Y84,Calculations!AB84&gt;Calculations!AF84),Calculations!AC84)," ")</f>
        <v xml:space="preserve"> </v>
      </c>
      <c r="R84" t="str">
        <f>IF(B84='Drop Downs'!$B$33,"*REQUIRES DCFC"," ")</f>
        <v xml:space="preserve"> </v>
      </c>
      <c r="S84" s="38"/>
      <c r="T84" s="42" t="str">
        <f>IFERROR(IF(S84="","",Calculations!AL84),"")</f>
        <v/>
      </c>
    </row>
    <row r="85" spans="1:20" x14ac:dyDescent="0.2">
      <c r="A85" s="24"/>
      <c r="B85" s="24"/>
      <c r="C85" s="7"/>
      <c r="D85" s="7"/>
      <c r="E85" s="8"/>
      <c r="F85" s="8"/>
      <c r="G85" s="7"/>
      <c r="H85" s="8"/>
      <c r="I85" s="8"/>
      <c r="J85" s="39" t="str">
        <f>Instructions!$F$54</f>
        <v>High Risk</v>
      </c>
      <c r="K85" s="23">
        <f>Instructions!$F$64</f>
        <v>0.8</v>
      </c>
      <c r="L85" s="23">
        <f>Instructions!$F$67</f>
        <v>0.1</v>
      </c>
      <c r="M85" s="39">
        <f t="shared" si="0"/>
        <v>0</v>
      </c>
      <c r="N85" s="9"/>
      <c r="O85" s="9"/>
      <c r="P85" s="40">
        <f>_xlfn.IFNA(MAX(Calculations!X85:Y85)," ")</f>
        <v>0</v>
      </c>
      <c r="Q85" s="41" t="str" cm="1">
        <f t="array" ref="Q85">_xlfn.IFNA(_xlfn.IFS(Calculations!X85&gt;Calculations!T85,"NOT COMPATIBLE",Calculations!Y85&gt;Calculations!T85,"NOT COMPATIBLE",AND(Calculations!T85&gt;Calculations!Y85,Calculations!AF85&gt;Calculations!AB85),Calculations!AF85,AND(Calculations!T85&gt;Calculations!Y85,Calculations!AB85&gt;Calculations!AF85),Calculations!AC85)," ")</f>
        <v xml:space="preserve"> </v>
      </c>
      <c r="R85" t="str">
        <f>IF(B85='Drop Downs'!$B$33,"*REQUIRES DCFC"," ")</f>
        <v xml:space="preserve"> </v>
      </c>
      <c r="S85" s="38"/>
      <c r="T85" s="42" t="str">
        <f>IFERROR(IF(S85="","",Calculations!AL85),"")</f>
        <v/>
      </c>
    </row>
    <row r="86" spans="1:20" x14ac:dyDescent="0.2">
      <c r="A86" s="24"/>
      <c r="B86" s="24"/>
      <c r="C86" s="7"/>
      <c r="D86" s="7"/>
      <c r="E86" s="8"/>
      <c r="F86" s="8"/>
      <c r="G86" s="7"/>
      <c r="H86" s="8"/>
      <c r="I86" s="8"/>
      <c r="J86" s="39" t="str">
        <f>Instructions!$F$54</f>
        <v>High Risk</v>
      </c>
      <c r="K86" s="23">
        <f>Instructions!$F$64</f>
        <v>0.8</v>
      </c>
      <c r="L86" s="23">
        <f>Instructions!$F$67</f>
        <v>0.1</v>
      </c>
      <c r="M86" s="39">
        <f t="shared" si="0"/>
        <v>0</v>
      </c>
      <c r="N86" s="9"/>
      <c r="O86" s="9"/>
      <c r="P86" s="40">
        <f>_xlfn.IFNA(MAX(Calculations!X86:Y86)," ")</f>
        <v>0</v>
      </c>
      <c r="Q86" s="41" t="str" cm="1">
        <f t="array" ref="Q86">_xlfn.IFNA(_xlfn.IFS(Calculations!X86&gt;Calculations!T86,"NOT COMPATIBLE",Calculations!Y86&gt;Calculations!T86,"NOT COMPATIBLE",AND(Calculations!T86&gt;Calculations!Y86,Calculations!AF86&gt;Calculations!AB86),Calculations!AF86,AND(Calculations!T86&gt;Calculations!Y86,Calculations!AB86&gt;Calculations!AF86),Calculations!AC86)," ")</f>
        <v xml:space="preserve"> </v>
      </c>
      <c r="R86" t="str">
        <f>IF(B86='Drop Downs'!$B$33,"*REQUIRES DCFC"," ")</f>
        <v xml:space="preserve"> </v>
      </c>
      <c r="S86" s="38"/>
      <c r="T86" s="42" t="str">
        <f>IFERROR(IF(S86="","",Calculations!AL86),"")</f>
        <v/>
      </c>
    </row>
    <row r="87" spans="1:20" x14ac:dyDescent="0.2">
      <c r="A87" s="24"/>
      <c r="B87" s="24"/>
      <c r="C87" s="7"/>
      <c r="D87" s="7"/>
      <c r="E87" s="8"/>
      <c r="F87" s="8"/>
      <c r="G87" s="7"/>
      <c r="H87" s="8"/>
      <c r="I87" s="8"/>
      <c r="J87" s="39" t="str">
        <f>Instructions!$F$54</f>
        <v>High Risk</v>
      </c>
      <c r="K87" s="23">
        <f>Instructions!$F$64</f>
        <v>0.8</v>
      </c>
      <c r="L87" s="23">
        <f>Instructions!$F$67</f>
        <v>0.1</v>
      </c>
      <c r="M87" s="39">
        <f t="shared" si="0"/>
        <v>0</v>
      </c>
      <c r="N87" s="9"/>
      <c r="O87" s="9"/>
      <c r="P87" s="40">
        <f>_xlfn.IFNA(MAX(Calculations!X87:Y87)," ")</f>
        <v>0</v>
      </c>
      <c r="Q87" s="41" t="str" cm="1">
        <f t="array" ref="Q87">_xlfn.IFNA(_xlfn.IFS(Calculations!X87&gt;Calculations!T87,"NOT COMPATIBLE",Calculations!Y87&gt;Calculations!T87,"NOT COMPATIBLE",AND(Calculations!T87&gt;Calculations!Y87,Calculations!AF87&gt;Calculations!AB87),Calculations!AF87,AND(Calculations!T87&gt;Calculations!Y87,Calculations!AB87&gt;Calculations!AF87),Calculations!AC87)," ")</f>
        <v xml:space="preserve"> </v>
      </c>
      <c r="R87" t="str">
        <f>IF(B87='Drop Downs'!$B$33,"*REQUIRES DCFC"," ")</f>
        <v xml:space="preserve"> </v>
      </c>
      <c r="S87" s="38"/>
      <c r="T87" s="42" t="str">
        <f>IFERROR(IF(S87="","",Calculations!AL87),"")</f>
        <v/>
      </c>
    </row>
    <row r="88" spans="1:20" x14ac:dyDescent="0.2">
      <c r="A88" s="24"/>
      <c r="B88" s="24"/>
      <c r="C88" s="7"/>
      <c r="D88" s="7"/>
      <c r="E88" s="8"/>
      <c r="F88" s="8"/>
      <c r="G88" s="7"/>
      <c r="H88" s="8"/>
      <c r="I88" s="8"/>
      <c r="J88" s="39" t="str">
        <f>Instructions!$F$54</f>
        <v>High Risk</v>
      </c>
      <c r="K88" s="23">
        <f>Instructions!$F$64</f>
        <v>0.8</v>
      </c>
      <c r="L88" s="23">
        <f>Instructions!$F$67</f>
        <v>0.1</v>
      </c>
      <c r="M88" s="39">
        <f t="shared" si="0"/>
        <v>0</v>
      </c>
      <c r="N88" s="9"/>
      <c r="O88" s="9"/>
      <c r="P88" s="40">
        <f>_xlfn.IFNA(MAX(Calculations!X88:Y88)," ")</f>
        <v>0</v>
      </c>
      <c r="Q88" s="41" t="str" cm="1">
        <f t="array" ref="Q88">_xlfn.IFNA(_xlfn.IFS(Calculations!X88&gt;Calculations!T88,"NOT COMPATIBLE",Calculations!Y88&gt;Calculations!T88,"NOT COMPATIBLE",AND(Calculations!T88&gt;Calculations!Y88,Calculations!AF88&gt;Calculations!AB88),Calculations!AF88,AND(Calculations!T88&gt;Calculations!Y88,Calculations!AB88&gt;Calculations!AF88),Calculations!AC88)," ")</f>
        <v xml:space="preserve"> </v>
      </c>
      <c r="R88" t="str">
        <f>IF(B88='Drop Downs'!$B$33,"*REQUIRES DCFC"," ")</f>
        <v xml:space="preserve"> </v>
      </c>
      <c r="S88" s="38"/>
      <c r="T88" s="42" t="str">
        <f>IFERROR(IF(S88="","",Calculations!AL88),"")</f>
        <v/>
      </c>
    </row>
    <row r="89" spans="1:20" x14ac:dyDescent="0.2">
      <c r="A89" s="24"/>
      <c r="B89" s="24"/>
      <c r="C89" s="7"/>
      <c r="D89" s="7"/>
      <c r="E89" s="8"/>
      <c r="F89" s="8"/>
      <c r="G89" s="7"/>
      <c r="H89" s="8"/>
      <c r="I89" s="8"/>
      <c r="J89" s="39" t="str">
        <f>Instructions!$F$54</f>
        <v>High Risk</v>
      </c>
      <c r="K89" s="23">
        <f>Instructions!$F$64</f>
        <v>0.8</v>
      </c>
      <c r="L89" s="23">
        <f>Instructions!$F$67</f>
        <v>0.1</v>
      </c>
      <c r="M89" s="39">
        <f t="shared" si="0"/>
        <v>0</v>
      </c>
      <c r="N89" s="9"/>
      <c r="O89" s="9"/>
      <c r="P89" s="40">
        <f>_xlfn.IFNA(MAX(Calculations!X89:Y89)," ")</f>
        <v>0</v>
      </c>
      <c r="Q89" s="41" t="str" cm="1">
        <f t="array" ref="Q89">_xlfn.IFNA(_xlfn.IFS(Calculations!X89&gt;Calculations!T89,"NOT COMPATIBLE",Calculations!Y89&gt;Calculations!T89,"NOT COMPATIBLE",AND(Calculations!T89&gt;Calculations!Y89,Calculations!AF89&gt;Calculations!AB89),Calculations!AF89,AND(Calculations!T89&gt;Calculations!Y89,Calculations!AB89&gt;Calculations!AF89),Calculations!AC89)," ")</f>
        <v xml:space="preserve"> </v>
      </c>
      <c r="R89" t="str">
        <f>IF(B89='Drop Downs'!$B$33,"*REQUIRES DCFC"," ")</f>
        <v xml:space="preserve"> </v>
      </c>
      <c r="S89" s="38"/>
      <c r="T89" s="42" t="str">
        <f>IFERROR(IF(S89="","",Calculations!AL89),"")</f>
        <v/>
      </c>
    </row>
    <row r="90" spans="1:20" x14ac:dyDescent="0.2">
      <c r="A90" s="24"/>
      <c r="B90" s="24"/>
      <c r="C90" s="7"/>
      <c r="D90" s="7"/>
      <c r="E90" s="8"/>
      <c r="F90" s="8"/>
      <c r="G90" s="7"/>
      <c r="H90" s="8"/>
      <c r="I90" s="8"/>
      <c r="J90" s="39" t="str">
        <f>Instructions!$F$54</f>
        <v>High Risk</v>
      </c>
      <c r="K90" s="23">
        <f>Instructions!$F$64</f>
        <v>0.8</v>
      </c>
      <c r="L90" s="23">
        <f>Instructions!$F$67</f>
        <v>0.1</v>
      </c>
      <c r="M90" s="39">
        <f t="shared" si="0"/>
        <v>0</v>
      </c>
      <c r="N90" s="9"/>
      <c r="O90" s="9"/>
      <c r="P90" s="40">
        <f>_xlfn.IFNA(MAX(Calculations!X90:Y90)," ")</f>
        <v>0</v>
      </c>
      <c r="Q90" s="41" t="str" cm="1">
        <f t="array" ref="Q90">_xlfn.IFNA(_xlfn.IFS(Calculations!X90&gt;Calculations!T90,"NOT COMPATIBLE",Calculations!Y90&gt;Calculations!T90,"NOT COMPATIBLE",AND(Calculations!T90&gt;Calculations!Y90,Calculations!AF90&gt;Calculations!AB90),Calculations!AF90,AND(Calculations!T90&gt;Calculations!Y90,Calculations!AB90&gt;Calculations!AF90),Calculations!AC90)," ")</f>
        <v xml:space="preserve"> </v>
      </c>
      <c r="R90" t="str">
        <f>IF(B90='Drop Downs'!$B$33,"*REQUIRES DCFC"," ")</f>
        <v xml:space="preserve"> </v>
      </c>
      <c r="S90" s="38"/>
      <c r="T90" s="42" t="str">
        <f>IFERROR(IF(S90="","",Calculations!AL90),"")</f>
        <v/>
      </c>
    </row>
    <row r="91" spans="1:20" x14ac:dyDescent="0.2">
      <c r="A91" s="24"/>
      <c r="B91" s="24"/>
      <c r="C91" s="7"/>
      <c r="D91" s="7"/>
      <c r="E91" s="8"/>
      <c r="F91" s="8"/>
      <c r="G91" s="7"/>
      <c r="H91" s="8"/>
      <c r="I91" s="8"/>
      <c r="J91" s="39" t="str">
        <f>Instructions!$F$54</f>
        <v>High Risk</v>
      </c>
      <c r="K91" s="23">
        <f>Instructions!$F$64</f>
        <v>0.8</v>
      </c>
      <c r="L91" s="23">
        <f>Instructions!$F$67</f>
        <v>0.1</v>
      </c>
      <c r="M91" s="39">
        <f t="shared" si="0"/>
        <v>0</v>
      </c>
      <c r="N91" s="9"/>
      <c r="O91" s="9"/>
      <c r="P91" s="40">
        <f>_xlfn.IFNA(MAX(Calculations!X91:Y91)," ")</f>
        <v>0</v>
      </c>
      <c r="Q91" s="41" t="str" cm="1">
        <f t="array" ref="Q91">_xlfn.IFNA(_xlfn.IFS(Calculations!X91&gt;Calculations!T91,"NOT COMPATIBLE",Calculations!Y91&gt;Calculations!T91,"NOT COMPATIBLE",AND(Calculations!T91&gt;Calculations!Y91,Calculations!AF91&gt;Calculations!AB91),Calculations!AF91,AND(Calculations!T91&gt;Calculations!Y91,Calculations!AB91&gt;Calculations!AF91),Calculations!AC91)," ")</f>
        <v xml:space="preserve"> </v>
      </c>
      <c r="R91" t="str">
        <f>IF(B91='Drop Downs'!$B$33,"*REQUIRES DCFC"," ")</f>
        <v xml:space="preserve"> </v>
      </c>
      <c r="S91" s="38"/>
      <c r="T91" s="42" t="str">
        <f>IFERROR(IF(S91="","",Calculations!AL91),"")</f>
        <v/>
      </c>
    </row>
    <row r="92" spans="1:20" x14ac:dyDescent="0.2">
      <c r="A92" s="24"/>
      <c r="B92" s="24"/>
      <c r="C92" s="7"/>
      <c r="D92" s="7"/>
      <c r="E92" s="8"/>
      <c r="F92" s="8"/>
      <c r="G92" s="7"/>
      <c r="H92" s="8"/>
      <c r="I92" s="8"/>
      <c r="J92" s="39" t="str">
        <f>Instructions!$F$54</f>
        <v>High Risk</v>
      </c>
      <c r="K92" s="23">
        <f>Instructions!$F$64</f>
        <v>0.8</v>
      </c>
      <c r="L92" s="23">
        <f>Instructions!$F$67</f>
        <v>0.1</v>
      </c>
      <c r="M92" s="39">
        <f t="shared" si="0"/>
        <v>0</v>
      </c>
      <c r="N92" s="9"/>
      <c r="O92" s="9"/>
      <c r="P92" s="40">
        <f>_xlfn.IFNA(MAX(Calculations!X92:Y92)," ")</f>
        <v>0</v>
      </c>
      <c r="Q92" s="41" t="str" cm="1">
        <f t="array" ref="Q92">_xlfn.IFNA(_xlfn.IFS(Calculations!X92&gt;Calculations!T92,"NOT COMPATIBLE",Calculations!Y92&gt;Calculations!T92,"NOT COMPATIBLE",AND(Calculations!T92&gt;Calculations!Y92,Calculations!AF92&gt;Calculations!AB92),Calculations!AF92,AND(Calculations!T92&gt;Calculations!Y92,Calculations!AB92&gt;Calculations!AF92),Calculations!AC92)," ")</f>
        <v xml:space="preserve"> </v>
      </c>
      <c r="R92" t="str">
        <f>IF(B92='Drop Downs'!$B$33,"*REQUIRES DCFC"," ")</f>
        <v xml:space="preserve"> </v>
      </c>
      <c r="S92" s="38"/>
      <c r="T92" s="42" t="str">
        <f>IFERROR(IF(S92="","",Calculations!AL92),"")</f>
        <v/>
      </c>
    </row>
    <row r="93" spans="1:20" x14ac:dyDescent="0.2">
      <c r="A93" s="24"/>
      <c r="B93" s="24"/>
      <c r="C93" s="7"/>
      <c r="D93" s="7"/>
      <c r="E93" s="8"/>
      <c r="F93" s="8"/>
      <c r="G93" s="7"/>
      <c r="H93" s="8"/>
      <c r="I93" s="8"/>
      <c r="J93" s="39" t="str">
        <f>Instructions!$F$54</f>
        <v>High Risk</v>
      </c>
      <c r="K93" s="23">
        <f>Instructions!$F$64</f>
        <v>0.8</v>
      </c>
      <c r="L93" s="23">
        <f>Instructions!$F$67</f>
        <v>0.1</v>
      </c>
      <c r="M93" s="39">
        <f t="shared" si="0"/>
        <v>0</v>
      </c>
      <c r="N93" s="9"/>
      <c r="O93" s="9"/>
      <c r="P93" s="40">
        <f>_xlfn.IFNA(MAX(Calculations!X93:Y93)," ")</f>
        <v>0</v>
      </c>
      <c r="Q93" s="41" t="str" cm="1">
        <f t="array" ref="Q93">_xlfn.IFNA(_xlfn.IFS(Calculations!X93&gt;Calculations!T93,"NOT COMPATIBLE",Calculations!Y93&gt;Calculations!T93,"NOT COMPATIBLE",AND(Calculations!T93&gt;Calculations!Y93,Calculations!AF93&gt;Calculations!AB93),Calculations!AF93,AND(Calculations!T93&gt;Calculations!Y93,Calculations!AB93&gt;Calculations!AF93),Calculations!AC93)," ")</f>
        <v xml:space="preserve"> </v>
      </c>
      <c r="R93" t="str">
        <f>IF(B93='Drop Downs'!$B$33,"*REQUIRES DCFC"," ")</f>
        <v xml:space="preserve"> </v>
      </c>
      <c r="S93" s="38"/>
      <c r="T93" s="42" t="str">
        <f>IFERROR(IF(S93="","",Calculations!AL93),"")</f>
        <v/>
      </c>
    </row>
    <row r="94" spans="1:20" x14ac:dyDescent="0.2">
      <c r="A94" s="24"/>
      <c r="B94" s="24"/>
      <c r="C94" s="7"/>
      <c r="D94" s="7"/>
      <c r="E94" s="8"/>
      <c r="F94" s="8"/>
      <c r="G94" s="7"/>
      <c r="H94" s="8"/>
      <c r="I94" s="8"/>
      <c r="J94" s="39" t="str">
        <f>Instructions!$F$54</f>
        <v>High Risk</v>
      </c>
      <c r="K94" s="23">
        <f>Instructions!$F$64</f>
        <v>0.8</v>
      </c>
      <c r="L94" s="23">
        <f>Instructions!$F$67</f>
        <v>0.1</v>
      </c>
      <c r="M94" s="39">
        <f t="shared" si="0"/>
        <v>0</v>
      </c>
      <c r="N94" s="9"/>
      <c r="O94" s="9"/>
      <c r="P94" s="40">
        <f>_xlfn.IFNA(MAX(Calculations!X94:Y94)," ")</f>
        <v>0</v>
      </c>
      <c r="Q94" s="41" t="str" cm="1">
        <f t="array" ref="Q94">_xlfn.IFNA(_xlfn.IFS(Calculations!X94&gt;Calculations!T94,"NOT COMPATIBLE",Calculations!Y94&gt;Calculations!T94,"NOT COMPATIBLE",AND(Calculations!T94&gt;Calculations!Y94,Calculations!AF94&gt;Calculations!AB94),Calculations!AF94,AND(Calculations!T94&gt;Calculations!Y94,Calculations!AB94&gt;Calculations!AF94),Calculations!AC94)," ")</f>
        <v xml:space="preserve"> </v>
      </c>
      <c r="R94" t="str">
        <f>IF(B94='Drop Downs'!$B$33,"*REQUIRES DCFC"," ")</f>
        <v xml:space="preserve"> </v>
      </c>
      <c r="S94" s="38"/>
      <c r="T94" s="42" t="str">
        <f>IFERROR(IF(S94="","",Calculations!AL94),"")</f>
        <v/>
      </c>
    </row>
    <row r="95" spans="1:20" x14ac:dyDescent="0.2">
      <c r="A95" s="24"/>
      <c r="B95" s="24"/>
      <c r="C95" s="7"/>
      <c r="D95" s="7"/>
      <c r="E95" s="8"/>
      <c r="F95" s="8"/>
      <c r="G95" s="7"/>
      <c r="H95" s="8"/>
      <c r="I95" s="8"/>
      <c r="J95" s="39" t="str">
        <f>Instructions!$F$54</f>
        <v>High Risk</v>
      </c>
      <c r="K95" s="23">
        <f>Instructions!$F$64</f>
        <v>0.8</v>
      </c>
      <c r="L95" s="23">
        <f>Instructions!$F$67</f>
        <v>0.1</v>
      </c>
      <c r="M95" s="39">
        <f t="shared" si="0"/>
        <v>0</v>
      </c>
      <c r="N95" s="9"/>
      <c r="O95" s="9"/>
      <c r="P95" s="40">
        <f>_xlfn.IFNA(MAX(Calculations!X95:Y95)," ")</f>
        <v>0</v>
      </c>
      <c r="Q95" s="41" t="str" cm="1">
        <f t="array" ref="Q95">_xlfn.IFNA(_xlfn.IFS(Calculations!X95&gt;Calculations!T95,"NOT COMPATIBLE",Calculations!Y95&gt;Calculations!T95,"NOT COMPATIBLE",AND(Calculations!T95&gt;Calculations!Y95,Calculations!AF95&gt;Calculations!AB95),Calculations!AF95,AND(Calculations!T95&gt;Calculations!Y95,Calculations!AB95&gt;Calculations!AF95),Calculations!AC95)," ")</f>
        <v xml:space="preserve"> </v>
      </c>
      <c r="R95" t="str">
        <f>IF(B95='Drop Downs'!$B$33,"*REQUIRES DCFC"," ")</f>
        <v xml:space="preserve"> </v>
      </c>
      <c r="S95" s="38"/>
      <c r="T95" s="42" t="str">
        <f>IFERROR(IF(S95="","",Calculations!AL95),"")</f>
        <v/>
      </c>
    </row>
    <row r="96" spans="1:20" x14ac:dyDescent="0.2">
      <c r="A96" s="24"/>
      <c r="B96" s="24"/>
      <c r="C96" s="7"/>
      <c r="D96" s="7"/>
      <c r="E96" s="8"/>
      <c r="F96" s="8"/>
      <c r="G96" s="7"/>
      <c r="H96" s="8"/>
      <c r="I96" s="8"/>
      <c r="J96" s="39" t="str">
        <f>Instructions!$F$54</f>
        <v>High Risk</v>
      </c>
      <c r="K96" s="23">
        <f>Instructions!$F$64</f>
        <v>0.8</v>
      </c>
      <c r="L96" s="23">
        <f>Instructions!$F$67</f>
        <v>0.1</v>
      </c>
      <c r="M96" s="39">
        <f t="shared" si="0"/>
        <v>0</v>
      </c>
      <c r="N96" s="9"/>
      <c r="O96" s="9"/>
      <c r="P96" s="40">
        <f>_xlfn.IFNA(MAX(Calculations!X96:Y96)," ")</f>
        <v>0</v>
      </c>
      <c r="Q96" s="41" t="str" cm="1">
        <f t="array" ref="Q96">_xlfn.IFNA(_xlfn.IFS(Calculations!X96&gt;Calculations!T96,"NOT COMPATIBLE",Calculations!Y96&gt;Calculations!T96,"NOT COMPATIBLE",AND(Calculations!T96&gt;Calculations!Y96,Calculations!AF96&gt;Calculations!AB96),Calculations!AF96,AND(Calculations!T96&gt;Calculations!Y96,Calculations!AB96&gt;Calculations!AF96),Calculations!AC96)," ")</f>
        <v xml:space="preserve"> </v>
      </c>
      <c r="R96" t="str">
        <f>IF(B96='Drop Downs'!$B$33,"*REQUIRES DCFC"," ")</f>
        <v xml:space="preserve"> </v>
      </c>
      <c r="S96" s="38"/>
      <c r="T96" s="42" t="str">
        <f>IFERROR(IF(S96="","",Calculations!AL96),"")</f>
        <v/>
      </c>
    </row>
    <row r="97" spans="1:20" x14ac:dyDescent="0.2">
      <c r="A97" s="24"/>
      <c r="B97" s="24"/>
      <c r="C97" s="7"/>
      <c r="D97" s="7"/>
      <c r="E97" s="8"/>
      <c r="F97" s="8"/>
      <c r="G97" s="7"/>
      <c r="H97" s="8"/>
      <c r="I97" s="8"/>
      <c r="J97" s="39" t="str">
        <f>Instructions!$F$54</f>
        <v>High Risk</v>
      </c>
      <c r="K97" s="23">
        <f>Instructions!$F$64</f>
        <v>0.8</v>
      </c>
      <c r="L97" s="23">
        <f>Instructions!$F$67</f>
        <v>0.1</v>
      </c>
      <c r="M97" s="39">
        <f t="shared" si="0"/>
        <v>0</v>
      </c>
      <c r="N97" s="9"/>
      <c r="O97" s="9"/>
      <c r="P97" s="40">
        <f>_xlfn.IFNA(MAX(Calculations!X97:Y97)," ")</f>
        <v>0</v>
      </c>
      <c r="Q97" s="41" t="str" cm="1">
        <f t="array" ref="Q97">_xlfn.IFNA(_xlfn.IFS(Calculations!X97&gt;Calculations!T97,"NOT COMPATIBLE",Calculations!Y97&gt;Calculations!T97,"NOT COMPATIBLE",AND(Calculations!T97&gt;Calculations!Y97,Calculations!AF97&gt;Calculations!AB97),Calculations!AF97,AND(Calculations!T97&gt;Calculations!Y97,Calculations!AB97&gt;Calculations!AF97),Calculations!AC97)," ")</f>
        <v xml:space="preserve"> </v>
      </c>
      <c r="R97" t="str">
        <f>IF(B97='Drop Downs'!$B$33,"*REQUIRES DCFC"," ")</f>
        <v xml:space="preserve"> </v>
      </c>
      <c r="S97" s="38"/>
      <c r="T97" s="42" t="str">
        <f>IFERROR(IF(S97="","",Calculations!AL97),"")</f>
        <v/>
      </c>
    </row>
    <row r="98" spans="1:20" x14ac:dyDescent="0.2">
      <c r="A98" s="24"/>
      <c r="B98" s="24"/>
      <c r="C98" s="7"/>
      <c r="D98" s="7"/>
      <c r="E98" s="8"/>
      <c r="F98" s="8"/>
      <c r="G98" s="7"/>
      <c r="H98" s="8"/>
      <c r="I98" s="8"/>
      <c r="J98" s="39" t="str">
        <f>Instructions!$F$54</f>
        <v>High Risk</v>
      </c>
      <c r="K98" s="23">
        <f>Instructions!$F$64</f>
        <v>0.8</v>
      </c>
      <c r="L98" s="23">
        <f>Instructions!$F$67</f>
        <v>0.1</v>
      </c>
      <c r="M98" s="39">
        <f t="shared" si="0"/>
        <v>0</v>
      </c>
      <c r="N98" s="9"/>
      <c r="O98" s="9"/>
      <c r="P98" s="40">
        <f>_xlfn.IFNA(MAX(Calculations!X98:Y98)," ")</f>
        <v>0</v>
      </c>
      <c r="Q98" s="41" t="str" cm="1">
        <f t="array" ref="Q98">_xlfn.IFNA(_xlfn.IFS(Calculations!X98&gt;Calculations!T98,"NOT COMPATIBLE",Calculations!Y98&gt;Calculations!T98,"NOT COMPATIBLE",AND(Calculations!T98&gt;Calculations!Y98,Calculations!AF98&gt;Calculations!AB98),Calculations!AF98,AND(Calculations!T98&gt;Calculations!Y98,Calculations!AB98&gt;Calculations!AF98),Calculations!AC98)," ")</f>
        <v xml:space="preserve"> </v>
      </c>
      <c r="R98" t="str">
        <f>IF(B98='Drop Downs'!$B$33,"*REQUIRES DCFC"," ")</f>
        <v xml:space="preserve"> </v>
      </c>
      <c r="S98" s="38"/>
      <c r="T98" s="42" t="str">
        <f>IFERROR(IF(S98="","",Calculations!AL98),"")</f>
        <v/>
      </c>
    </row>
    <row r="99" spans="1:20" x14ac:dyDescent="0.2">
      <c r="A99" s="24"/>
      <c r="B99" s="24"/>
      <c r="C99" s="7"/>
      <c r="D99" s="7"/>
      <c r="E99" s="8"/>
      <c r="F99" s="8"/>
      <c r="G99" s="7"/>
      <c r="H99" s="8"/>
      <c r="I99" s="8"/>
      <c r="J99" s="39" t="str">
        <f>Instructions!$F$54</f>
        <v>High Risk</v>
      </c>
      <c r="K99" s="23">
        <f>Instructions!$F$64</f>
        <v>0.8</v>
      </c>
      <c r="L99" s="23">
        <f>Instructions!$F$67</f>
        <v>0.1</v>
      </c>
      <c r="M99" s="39">
        <f t="shared" si="0"/>
        <v>0</v>
      </c>
      <c r="N99" s="9"/>
      <c r="O99" s="9"/>
      <c r="P99" s="40">
        <f>_xlfn.IFNA(MAX(Calculations!X99:Y99)," ")</f>
        <v>0</v>
      </c>
      <c r="Q99" s="41" t="str" cm="1">
        <f t="array" ref="Q99">_xlfn.IFNA(_xlfn.IFS(Calculations!X99&gt;Calculations!T99,"NOT COMPATIBLE",Calculations!Y99&gt;Calculations!T99,"NOT COMPATIBLE",AND(Calculations!T99&gt;Calculations!Y99,Calculations!AF99&gt;Calculations!AB99),Calculations!AF99,AND(Calculations!T99&gt;Calculations!Y99,Calculations!AB99&gt;Calculations!AF99),Calculations!AC99)," ")</f>
        <v xml:space="preserve"> </v>
      </c>
      <c r="R99" t="str">
        <f>IF(B99='Drop Downs'!$B$33,"*REQUIRES DCFC"," ")</f>
        <v xml:space="preserve"> </v>
      </c>
      <c r="S99" s="38"/>
      <c r="T99" s="42" t="str">
        <f>IFERROR(IF(S99="","",Calculations!AL99),"")</f>
        <v/>
      </c>
    </row>
    <row r="100" spans="1:20" x14ac:dyDescent="0.2">
      <c r="A100" s="24"/>
      <c r="B100" s="24"/>
      <c r="C100" s="7"/>
      <c r="D100" s="7"/>
      <c r="E100" s="8"/>
      <c r="F100" s="8"/>
      <c r="G100" s="7"/>
      <c r="H100" s="8"/>
      <c r="I100" s="8"/>
      <c r="J100" s="39" t="str">
        <f>Instructions!$F$54</f>
        <v>High Risk</v>
      </c>
      <c r="K100" s="23">
        <f>Instructions!$F$64</f>
        <v>0.8</v>
      </c>
      <c r="L100" s="23">
        <f>Instructions!$F$67</f>
        <v>0.1</v>
      </c>
      <c r="M100" s="39">
        <f t="shared" si="0"/>
        <v>0</v>
      </c>
      <c r="N100" s="9"/>
      <c r="O100" s="9"/>
      <c r="P100" s="40">
        <f>_xlfn.IFNA(MAX(Calculations!X100:Y100)," ")</f>
        <v>0</v>
      </c>
      <c r="Q100" s="41" t="str" cm="1">
        <f t="array" ref="Q100">_xlfn.IFNA(_xlfn.IFS(Calculations!X100&gt;Calculations!T100,"NOT COMPATIBLE",Calculations!Y100&gt;Calculations!T100,"NOT COMPATIBLE",AND(Calculations!T100&gt;Calculations!Y100,Calculations!AF100&gt;Calculations!AB100),Calculations!AF100,AND(Calculations!T100&gt;Calculations!Y100,Calculations!AB100&gt;Calculations!AF100),Calculations!AC100)," ")</f>
        <v xml:space="preserve"> </v>
      </c>
      <c r="R100" t="str">
        <f>IF(B100='Drop Downs'!$B$33,"*REQUIRES DCFC"," ")</f>
        <v xml:space="preserve"> </v>
      </c>
      <c r="S100" s="38"/>
      <c r="T100" s="42" t="str">
        <f>IFERROR(IF(S100="","",Calculations!AL100),"")</f>
        <v/>
      </c>
    </row>
    <row r="101" spans="1:20" x14ac:dyDescent="0.2">
      <c r="A101" s="24"/>
      <c r="B101" s="24"/>
      <c r="C101" s="7"/>
      <c r="D101" s="7"/>
      <c r="E101" s="8"/>
      <c r="F101" s="8"/>
      <c r="G101" s="7"/>
      <c r="H101" s="8"/>
      <c r="I101" s="8"/>
      <c r="J101" s="39" t="str">
        <f>Instructions!$F$54</f>
        <v>High Risk</v>
      </c>
      <c r="K101" s="23">
        <f>Instructions!$F$64</f>
        <v>0.8</v>
      </c>
      <c r="L101" s="23">
        <f>Instructions!$F$67</f>
        <v>0.1</v>
      </c>
      <c r="M101" s="39">
        <f t="shared" si="0"/>
        <v>0</v>
      </c>
      <c r="N101" s="9"/>
      <c r="O101" s="9"/>
      <c r="P101" s="40">
        <f>_xlfn.IFNA(MAX(Calculations!X101:Y101)," ")</f>
        <v>0</v>
      </c>
      <c r="Q101" s="41" t="str" cm="1">
        <f t="array" ref="Q101">_xlfn.IFNA(_xlfn.IFS(Calculations!X101&gt;Calculations!T101,"NOT COMPATIBLE",Calculations!Y101&gt;Calculations!T101,"NOT COMPATIBLE",AND(Calculations!T101&gt;Calculations!Y101,Calculations!AF101&gt;Calculations!AB101),Calculations!AF101,AND(Calculations!T101&gt;Calculations!Y101,Calculations!AB101&gt;Calculations!AF101),Calculations!AC101)," ")</f>
        <v xml:space="preserve"> </v>
      </c>
      <c r="R101" t="str">
        <f>IF(B101='Drop Downs'!$B$33,"*REQUIRES DCFC"," ")</f>
        <v xml:space="preserve"> </v>
      </c>
      <c r="S101" s="38"/>
      <c r="T101" s="42" t="str">
        <f>IFERROR(IF(S101="","",Calculations!AL101),"")</f>
        <v/>
      </c>
    </row>
    <row r="102" spans="1:20" x14ac:dyDescent="0.2">
      <c r="A102" s="24"/>
      <c r="B102" s="24"/>
      <c r="C102" s="7"/>
      <c r="D102" s="7"/>
      <c r="E102" s="8"/>
      <c r="F102" s="8"/>
      <c r="G102" s="7"/>
      <c r="H102" s="8"/>
      <c r="I102" s="8"/>
      <c r="J102" s="39" t="str">
        <f>Instructions!$F$54</f>
        <v>High Risk</v>
      </c>
      <c r="K102" s="23">
        <f>Instructions!$F$64</f>
        <v>0.8</v>
      </c>
      <c r="L102" s="23">
        <f>Instructions!$F$67</f>
        <v>0.1</v>
      </c>
      <c r="M102" s="39">
        <f t="shared" si="0"/>
        <v>0</v>
      </c>
      <c r="N102" s="9"/>
      <c r="O102" s="9"/>
      <c r="P102" s="40">
        <f>_xlfn.IFNA(MAX(Calculations!X102:Y102)," ")</f>
        <v>0</v>
      </c>
      <c r="Q102" s="41" t="str" cm="1">
        <f t="array" ref="Q102">_xlfn.IFNA(_xlfn.IFS(Calculations!X102&gt;Calculations!T102,"NOT COMPATIBLE",Calculations!Y102&gt;Calculations!T102,"NOT COMPATIBLE",AND(Calculations!T102&gt;Calculations!Y102,Calculations!AF102&gt;Calculations!AB102),Calculations!AF102,AND(Calculations!T102&gt;Calculations!Y102,Calculations!AB102&gt;Calculations!AF102),Calculations!AC102)," ")</f>
        <v xml:space="preserve"> </v>
      </c>
      <c r="R102" t="str">
        <f>IF(B102='Drop Downs'!$B$33,"*REQUIRES DCFC"," ")</f>
        <v xml:space="preserve"> </v>
      </c>
      <c r="S102" s="38"/>
      <c r="T102" s="42" t="str">
        <f>IFERROR(IF(S102="","",Calculations!AL102),"")</f>
        <v/>
      </c>
    </row>
    <row r="103" spans="1:20" x14ac:dyDescent="0.2">
      <c r="A103" s="24"/>
      <c r="B103" s="24"/>
      <c r="C103" s="7"/>
      <c r="D103" s="7"/>
      <c r="E103" s="8"/>
      <c r="F103" s="8"/>
      <c r="G103" s="7"/>
      <c r="H103" s="8"/>
      <c r="I103" s="8"/>
      <c r="J103" s="39" t="str">
        <f>Instructions!$F$54</f>
        <v>High Risk</v>
      </c>
      <c r="K103" s="23">
        <f>Instructions!$F$64</f>
        <v>0.8</v>
      </c>
      <c r="L103" s="23">
        <f>Instructions!$F$67</f>
        <v>0.1</v>
      </c>
      <c r="M103" s="39">
        <f t="shared" si="0"/>
        <v>0</v>
      </c>
      <c r="N103" s="9"/>
      <c r="O103" s="9"/>
      <c r="P103" s="40">
        <f>_xlfn.IFNA(MAX(Calculations!X103:Y103)," ")</f>
        <v>0</v>
      </c>
      <c r="Q103" s="41" t="str" cm="1">
        <f t="array" ref="Q103">_xlfn.IFNA(_xlfn.IFS(Calculations!X103&gt;Calculations!T103,"NOT COMPATIBLE",Calculations!Y103&gt;Calculations!T103,"NOT COMPATIBLE",AND(Calculations!T103&gt;Calculations!Y103,Calculations!AF103&gt;Calculations!AB103),Calculations!AF103,AND(Calculations!T103&gt;Calculations!Y103,Calculations!AB103&gt;Calculations!AF103),Calculations!AC103)," ")</f>
        <v xml:space="preserve"> </v>
      </c>
      <c r="R103" t="str">
        <f>IF(B103='Drop Downs'!$B$33,"*REQUIRES DCFC"," ")</f>
        <v xml:space="preserve"> </v>
      </c>
      <c r="S103" s="38"/>
      <c r="T103" s="42" t="str">
        <f>IFERROR(IF(S103="","",Calculations!AL103),"")</f>
        <v/>
      </c>
    </row>
    <row r="104" spans="1:20" x14ac:dyDescent="0.2">
      <c r="A104" s="24"/>
      <c r="B104" s="24"/>
      <c r="C104" s="7"/>
      <c r="D104" s="7"/>
      <c r="E104" s="8"/>
      <c r="F104" s="8"/>
      <c r="G104" s="7"/>
      <c r="H104" s="8"/>
      <c r="I104" s="8"/>
      <c r="J104" s="39" t="str">
        <f>Instructions!$F$54</f>
        <v>High Risk</v>
      </c>
      <c r="K104" s="23">
        <f>Instructions!$F$64</f>
        <v>0.8</v>
      </c>
      <c r="L104" s="23">
        <f>Instructions!$F$67</f>
        <v>0.1</v>
      </c>
      <c r="M104" s="39">
        <f t="shared" si="0"/>
        <v>0</v>
      </c>
      <c r="N104" s="9"/>
      <c r="O104" s="9"/>
      <c r="P104" s="40">
        <f>_xlfn.IFNA(MAX(Calculations!X104:Y104)," ")</f>
        <v>0</v>
      </c>
      <c r="Q104" s="41" t="str" cm="1">
        <f t="array" ref="Q104">_xlfn.IFNA(_xlfn.IFS(Calculations!X104&gt;Calculations!T104,"NOT COMPATIBLE",Calculations!Y104&gt;Calculations!T104,"NOT COMPATIBLE",AND(Calculations!T104&gt;Calculations!Y104,Calculations!AF104&gt;Calculations!AB104),Calculations!AF104,AND(Calculations!T104&gt;Calculations!Y104,Calculations!AB104&gt;Calculations!AF104),Calculations!AC104)," ")</f>
        <v xml:space="preserve"> </v>
      </c>
      <c r="R104" t="str">
        <f>IF(B104='Drop Downs'!$B$33,"*REQUIRES DCFC"," ")</f>
        <v xml:space="preserve"> </v>
      </c>
      <c r="S104" s="38"/>
      <c r="T104" s="42" t="str">
        <f>IFERROR(IF(S104="","",Calculations!AL104),"")</f>
        <v/>
      </c>
    </row>
    <row r="105" spans="1:20" x14ac:dyDescent="0.2">
      <c r="A105" s="24"/>
      <c r="B105" s="24"/>
      <c r="C105" s="7"/>
      <c r="D105" s="7"/>
      <c r="E105" s="8"/>
      <c r="F105" s="8"/>
      <c r="G105" s="7"/>
      <c r="H105" s="8"/>
      <c r="I105" s="8"/>
      <c r="J105" s="39" t="str">
        <f>Instructions!$F$54</f>
        <v>High Risk</v>
      </c>
      <c r="K105" s="23">
        <f>Instructions!$F$64</f>
        <v>0.8</v>
      </c>
      <c r="L105" s="23">
        <f>Instructions!$F$67</f>
        <v>0.1</v>
      </c>
      <c r="M105" s="39">
        <f t="shared" si="0"/>
        <v>0</v>
      </c>
      <c r="N105" s="9"/>
      <c r="O105" s="9"/>
      <c r="P105" s="40">
        <f>_xlfn.IFNA(MAX(Calculations!X105:Y105)," ")</f>
        <v>0</v>
      </c>
      <c r="Q105" s="41" t="str" cm="1">
        <f t="array" ref="Q105">_xlfn.IFNA(_xlfn.IFS(Calculations!X105&gt;Calculations!T105,"NOT COMPATIBLE",Calculations!Y105&gt;Calculations!T105,"NOT COMPATIBLE",AND(Calculations!T105&gt;Calculations!Y105,Calculations!AF105&gt;Calculations!AB105),Calculations!AF105,AND(Calculations!T105&gt;Calculations!Y105,Calculations!AB105&gt;Calculations!AF105),Calculations!AC105)," ")</f>
        <v xml:space="preserve"> </v>
      </c>
      <c r="R105" t="str">
        <f>IF(B105='Drop Downs'!$B$33,"*REQUIRES DCFC"," ")</f>
        <v xml:space="preserve"> </v>
      </c>
      <c r="S105" s="38"/>
      <c r="T105" s="42" t="str">
        <f>IFERROR(IF(S105="","",Calculations!AL105),"")</f>
        <v/>
      </c>
    </row>
    <row r="106" spans="1:20" x14ac:dyDescent="0.2">
      <c r="A106" s="24"/>
      <c r="B106" s="24"/>
      <c r="C106" s="7"/>
      <c r="D106" s="7"/>
      <c r="E106" s="8"/>
      <c r="F106" s="8"/>
      <c r="G106" s="7"/>
      <c r="H106" s="8"/>
      <c r="I106" s="8"/>
      <c r="J106" s="39" t="str">
        <f>Instructions!$F$54</f>
        <v>High Risk</v>
      </c>
      <c r="K106" s="23">
        <f>Instructions!$F$64</f>
        <v>0.8</v>
      </c>
      <c r="L106" s="23">
        <f>Instructions!$F$67</f>
        <v>0.1</v>
      </c>
      <c r="M106" s="39">
        <f t="shared" si="0"/>
        <v>0</v>
      </c>
      <c r="N106" s="9"/>
      <c r="O106" s="9"/>
      <c r="P106" s="40">
        <f>_xlfn.IFNA(MAX(Calculations!X106:Y106)," ")</f>
        <v>0</v>
      </c>
      <c r="Q106" s="41" t="str" cm="1">
        <f t="array" ref="Q106">_xlfn.IFNA(_xlfn.IFS(Calculations!X106&gt;Calculations!T106,"NOT COMPATIBLE",Calculations!Y106&gt;Calculations!T106,"NOT COMPATIBLE",AND(Calculations!T106&gt;Calculations!Y106,Calculations!AF106&gt;Calculations!AB106),Calculations!AF106,AND(Calculations!T106&gt;Calculations!Y106,Calculations!AB106&gt;Calculations!AF106),Calculations!AC106)," ")</f>
        <v xml:space="preserve"> </v>
      </c>
      <c r="R106" t="str">
        <f>IF(B106='Drop Downs'!$B$33,"*REQUIRES DCFC"," ")</f>
        <v xml:space="preserve"> </v>
      </c>
      <c r="S106" s="38"/>
      <c r="T106" s="42" t="str">
        <f>IFERROR(IF(S106="","",Calculations!AL106),"")</f>
        <v/>
      </c>
    </row>
    <row r="107" spans="1:20" x14ac:dyDescent="0.2">
      <c r="A107" s="24"/>
      <c r="B107" s="24"/>
      <c r="C107" s="7"/>
      <c r="D107" s="7"/>
      <c r="E107" s="8"/>
      <c r="F107" s="8"/>
      <c r="G107" s="7"/>
      <c r="H107" s="8"/>
      <c r="I107" s="8"/>
      <c r="J107" s="39" t="str">
        <f>Instructions!$F$54</f>
        <v>High Risk</v>
      </c>
      <c r="K107" s="23">
        <f>Instructions!$F$64</f>
        <v>0.8</v>
      </c>
      <c r="L107" s="23">
        <f>Instructions!$F$67</f>
        <v>0.1</v>
      </c>
      <c r="M107" s="39">
        <f t="shared" si="0"/>
        <v>0</v>
      </c>
      <c r="N107" s="9"/>
      <c r="O107" s="9"/>
      <c r="P107" s="40">
        <f>_xlfn.IFNA(MAX(Calculations!X107:Y107)," ")</f>
        <v>0</v>
      </c>
      <c r="Q107" s="41" t="str" cm="1">
        <f t="array" ref="Q107">_xlfn.IFNA(_xlfn.IFS(Calculations!X107&gt;Calculations!T107,"NOT COMPATIBLE",Calculations!Y107&gt;Calculations!T107,"NOT COMPATIBLE",AND(Calculations!T107&gt;Calculations!Y107,Calculations!AF107&gt;Calculations!AB107),Calculations!AF107,AND(Calculations!T107&gt;Calculations!Y107,Calculations!AB107&gt;Calculations!AF107),Calculations!AC107)," ")</f>
        <v xml:space="preserve"> </v>
      </c>
      <c r="R107" t="str">
        <f>IF(B107='Drop Downs'!$B$33,"*REQUIRES DCFC"," ")</f>
        <v xml:space="preserve"> </v>
      </c>
      <c r="S107" s="38"/>
      <c r="T107" s="42" t="str">
        <f>IFERROR(IF(S107="","",Calculations!AL107),"")</f>
        <v/>
      </c>
    </row>
    <row r="108" spans="1:20" x14ac:dyDescent="0.2">
      <c r="A108" s="24"/>
      <c r="B108" s="24"/>
      <c r="C108" s="7"/>
      <c r="D108" s="7"/>
      <c r="E108" s="8"/>
      <c r="F108" s="8"/>
      <c r="G108" s="7"/>
      <c r="H108" s="8"/>
      <c r="I108" s="8"/>
      <c r="J108" s="39" t="str">
        <f>Instructions!$F$54</f>
        <v>High Risk</v>
      </c>
      <c r="K108" s="23">
        <f>Instructions!$F$64</f>
        <v>0.8</v>
      </c>
      <c r="L108" s="23">
        <f>Instructions!$F$67</f>
        <v>0.1</v>
      </c>
      <c r="M108" s="39">
        <f t="shared" si="0"/>
        <v>0</v>
      </c>
      <c r="N108" s="9"/>
      <c r="O108" s="9"/>
      <c r="P108" s="40">
        <f>_xlfn.IFNA(MAX(Calculations!X108:Y108)," ")</f>
        <v>0</v>
      </c>
      <c r="Q108" s="41" t="str" cm="1">
        <f t="array" ref="Q108">_xlfn.IFNA(_xlfn.IFS(Calculations!X108&gt;Calculations!T108,"NOT COMPATIBLE",Calculations!Y108&gt;Calculations!T108,"NOT COMPATIBLE",AND(Calculations!T108&gt;Calculations!Y108,Calculations!AF108&gt;Calculations!AB108),Calculations!AF108,AND(Calculations!T108&gt;Calculations!Y108,Calculations!AB108&gt;Calculations!AF108),Calculations!AC108)," ")</f>
        <v xml:space="preserve"> </v>
      </c>
      <c r="R108" t="str">
        <f>IF(B108='Drop Downs'!$B$33,"*REQUIRES DCFC"," ")</f>
        <v xml:space="preserve"> </v>
      </c>
      <c r="S108" s="38"/>
      <c r="T108" s="42" t="str">
        <f>IFERROR(IF(S108="","",Calculations!AL108),"")</f>
        <v/>
      </c>
    </row>
    <row r="109" spans="1:20" x14ac:dyDescent="0.2">
      <c r="A109" s="24"/>
      <c r="B109" s="24"/>
      <c r="C109" s="7"/>
      <c r="D109" s="7"/>
      <c r="E109" s="8"/>
      <c r="F109" s="8"/>
      <c r="G109" s="7"/>
      <c r="H109" s="8"/>
      <c r="I109" s="8"/>
      <c r="J109" s="39" t="str">
        <f>Instructions!$F$54</f>
        <v>High Risk</v>
      </c>
      <c r="K109" s="23">
        <f>Instructions!$F$64</f>
        <v>0.8</v>
      </c>
      <c r="L109" s="23">
        <f>Instructions!$F$67</f>
        <v>0.1</v>
      </c>
      <c r="M109" s="39">
        <f t="shared" si="0"/>
        <v>0</v>
      </c>
      <c r="N109" s="9"/>
      <c r="O109" s="9"/>
      <c r="P109" s="40">
        <f>_xlfn.IFNA(MAX(Calculations!X109:Y109)," ")</f>
        <v>0</v>
      </c>
      <c r="Q109" s="41" t="str" cm="1">
        <f t="array" ref="Q109">_xlfn.IFNA(_xlfn.IFS(Calculations!X109&gt;Calculations!T109,"NOT COMPATIBLE",Calculations!Y109&gt;Calculations!T109,"NOT COMPATIBLE",AND(Calculations!T109&gt;Calculations!Y109,Calculations!AF109&gt;Calculations!AB109),Calculations!AF109,AND(Calculations!T109&gt;Calculations!Y109,Calculations!AB109&gt;Calculations!AF109),Calculations!AC109)," ")</f>
        <v xml:space="preserve"> </v>
      </c>
      <c r="R109" t="str">
        <f>IF(B109='Drop Downs'!$B$33,"*REQUIRES DCFC"," ")</f>
        <v xml:space="preserve"> </v>
      </c>
      <c r="S109" s="38"/>
      <c r="T109" s="42" t="str">
        <f>IFERROR(IF(S109="","",Calculations!AL109),"")</f>
        <v/>
      </c>
    </row>
    <row r="110" spans="1:20" x14ac:dyDescent="0.2">
      <c r="A110" s="24"/>
      <c r="B110" s="24"/>
      <c r="C110" s="7"/>
      <c r="D110" s="7"/>
      <c r="E110" s="8"/>
      <c r="F110" s="8"/>
      <c r="G110" s="7"/>
      <c r="H110" s="8"/>
      <c r="I110" s="8"/>
      <c r="J110" s="39" t="str">
        <f>Instructions!$F$54</f>
        <v>High Risk</v>
      </c>
      <c r="K110" s="23">
        <f>Instructions!$F$64</f>
        <v>0.8</v>
      </c>
      <c r="L110" s="23">
        <f>Instructions!$F$67</f>
        <v>0.1</v>
      </c>
      <c r="M110" s="39">
        <f t="shared" si="0"/>
        <v>0</v>
      </c>
      <c r="N110" s="9"/>
      <c r="O110" s="9"/>
      <c r="P110" s="40">
        <f>_xlfn.IFNA(MAX(Calculations!X110:Y110)," ")</f>
        <v>0</v>
      </c>
      <c r="Q110" s="41" t="str" cm="1">
        <f t="array" ref="Q110">_xlfn.IFNA(_xlfn.IFS(Calculations!X110&gt;Calculations!T110,"NOT COMPATIBLE",Calculations!Y110&gt;Calculations!T110,"NOT COMPATIBLE",AND(Calculations!T110&gt;Calculations!Y110,Calculations!AF110&gt;Calculations!AB110),Calculations!AF110,AND(Calculations!T110&gt;Calculations!Y110,Calculations!AB110&gt;Calculations!AF110),Calculations!AC110)," ")</f>
        <v xml:space="preserve"> </v>
      </c>
      <c r="R110" t="str">
        <f>IF(B110='Drop Downs'!$B$33,"*REQUIRES DCFC"," ")</f>
        <v xml:space="preserve"> </v>
      </c>
      <c r="S110" s="38"/>
      <c r="T110" s="42" t="str">
        <f>IFERROR(IF(S110="","",Calculations!AL110),"")</f>
        <v/>
      </c>
    </row>
    <row r="111" spans="1:20" x14ac:dyDescent="0.2">
      <c r="A111" s="24"/>
      <c r="B111" s="24"/>
      <c r="C111" s="7"/>
      <c r="D111" s="7"/>
      <c r="E111" s="8"/>
      <c r="F111" s="8"/>
      <c r="G111" s="7"/>
      <c r="H111" s="8"/>
      <c r="I111" s="8"/>
      <c r="J111" s="39" t="str">
        <f>Instructions!$F$54</f>
        <v>High Risk</v>
      </c>
      <c r="K111" s="23">
        <f>Instructions!$F$64</f>
        <v>0.8</v>
      </c>
      <c r="L111" s="23">
        <f>Instructions!$F$67</f>
        <v>0.1</v>
      </c>
      <c r="M111" s="39">
        <f t="shared" si="0"/>
        <v>0</v>
      </c>
      <c r="N111" s="9"/>
      <c r="O111" s="9"/>
      <c r="P111" s="40">
        <f>_xlfn.IFNA(MAX(Calculations!X111:Y111)," ")</f>
        <v>0</v>
      </c>
      <c r="Q111" s="41" t="str" cm="1">
        <f t="array" ref="Q111">_xlfn.IFNA(_xlfn.IFS(Calculations!X111&gt;Calculations!T111,"NOT COMPATIBLE",Calculations!Y111&gt;Calculations!T111,"NOT COMPATIBLE",AND(Calculations!T111&gt;Calculations!Y111,Calculations!AF111&gt;Calculations!AB111),Calculations!AF111,AND(Calculations!T111&gt;Calculations!Y111,Calculations!AB111&gt;Calculations!AF111),Calculations!AC111)," ")</f>
        <v xml:space="preserve"> </v>
      </c>
      <c r="R111" t="str">
        <f>IF(B111='Drop Downs'!$B$33,"*REQUIRES DCFC"," ")</f>
        <v xml:space="preserve"> </v>
      </c>
      <c r="S111" s="38"/>
      <c r="T111" s="42" t="str">
        <f>IFERROR(IF(S111="","",Calculations!AL111),"")</f>
        <v/>
      </c>
    </row>
    <row r="112" spans="1:20" x14ac:dyDescent="0.2">
      <c r="A112" s="24"/>
      <c r="B112" s="24"/>
      <c r="C112" s="7"/>
      <c r="D112" s="7"/>
      <c r="E112" s="8"/>
      <c r="F112" s="8"/>
      <c r="G112" s="7"/>
      <c r="H112" s="8"/>
      <c r="I112" s="8"/>
      <c r="J112" s="39" t="str">
        <f>Instructions!$F$54</f>
        <v>High Risk</v>
      </c>
      <c r="K112" s="23">
        <f>Instructions!$F$64</f>
        <v>0.8</v>
      </c>
      <c r="L112" s="23">
        <f>Instructions!$F$67</f>
        <v>0.1</v>
      </c>
      <c r="M112" s="39">
        <f t="shared" si="0"/>
        <v>0</v>
      </c>
      <c r="N112" s="9"/>
      <c r="O112" s="9"/>
      <c r="P112" s="40">
        <f>_xlfn.IFNA(MAX(Calculations!X112:Y112)," ")</f>
        <v>0</v>
      </c>
      <c r="Q112" s="41" t="str" cm="1">
        <f t="array" ref="Q112">_xlfn.IFNA(_xlfn.IFS(Calculations!X112&gt;Calculations!T112,"NOT COMPATIBLE",Calculations!Y112&gt;Calculations!T112,"NOT COMPATIBLE",AND(Calculations!T112&gt;Calculations!Y112,Calculations!AF112&gt;Calculations!AB112),Calculations!AF112,AND(Calculations!T112&gt;Calculations!Y112,Calculations!AB112&gt;Calculations!AF112),Calculations!AC112)," ")</f>
        <v xml:space="preserve"> </v>
      </c>
      <c r="R112" t="str">
        <f>IF(B112='Drop Downs'!$B$33,"*REQUIRES DCFC"," ")</f>
        <v xml:space="preserve"> </v>
      </c>
      <c r="S112" s="38"/>
      <c r="T112" s="42" t="str">
        <f>IFERROR(IF(S112="","",Calculations!AL112),"")</f>
        <v/>
      </c>
    </row>
    <row r="113" spans="1:20" x14ac:dyDescent="0.2">
      <c r="A113" s="24"/>
      <c r="B113" s="24"/>
      <c r="C113" s="7"/>
      <c r="D113" s="7"/>
      <c r="E113" s="8"/>
      <c r="F113" s="8"/>
      <c r="G113" s="7"/>
      <c r="H113" s="8"/>
      <c r="I113" s="8"/>
      <c r="J113" s="39" t="str">
        <f>Instructions!$F$54</f>
        <v>High Risk</v>
      </c>
      <c r="K113" s="23">
        <f>Instructions!$F$64</f>
        <v>0.8</v>
      </c>
      <c r="L113" s="23">
        <f>Instructions!$F$67</f>
        <v>0.1</v>
      </c>
      <c r="M113" s="39">
        <f t="shared" si="0"/>
        <v>0</v>
      </c>
      <c r="N113" s="9"/>
      <c r="O113" s="9"/>
      <c r="P113" s="40">
        <f>_xlfn.IFNA(MAX(Calculations!X113:Y113)," ")</f>
        <v>0</v>
      </c>
      <c r="Q113" s="41" t="str" cm="1">
        <f t="array" ref="Q113">_xlfn.IFNA(_xlfn.IFS(Calculations!X113&gt;Calculations!T113,"NOT COMPATIBLE",Calculations!Y113&gt;Calculations!T113,"NOT COMPATIBLE",AND(Calculations!T113&gt;Calculations!Y113,Calculations!AF113&gt;Calculations!AB113),Calculations!AF113,AND(Calculations!T113&gt;Calculations!Y113,Calculations!AB113&gt;Calculations!AF113),Calculations!AC113)," ")</f>
        <v xml:space="preserve"> </v>
      </c>
      <c r="R113" t="str">
        <f>IF(B113='Drop Downs'!$B$33,"*REQUIRES DCFC"," ")</f>
        <v xml:space="preserve"> </v>
      </c>
      <c r="S113" s="38"/>
      <c r="T113" s="42" t="str">
        <f>IFERROR(IF(S113="","",Calculations!AL113),"")</f>
        <v/>
      </c>
    </row>
    <row r="114" spans="1:20" x14ac:dyDescent="0.2">
      <c r="A114" s="24"/>
      <c r="B114" s="24"/>
      <c r="C114" s="7"/>
      <c r="D114" s="7"/>
      <c r="E114" s="8"/>
      <c r="F114" s="8"/>
      <c r="G114" s="7"/>
      <c r="H114" s="8"/>
      <c r="I114" s="8"/>
      <c r="J114" s="39" t="str">
        <f>Instructions!$F$54</f>
        <v>High Risk</v>
      </c>
      <c r="K114" s="23">
        <f>Instructions!$F$64</f>
        <v>0.8</v>
      </c>
      <c r="L114" s="23">
        <f>Instructions!$F$67</f>
        <v>0.1</v>
      </c>
      <c r="M114" s="39">
        <f t="shared" si="0"/>
        <v>0</v>
      </c>
      <c r="N114" s="9"/>
      <c r="O114" s="9"/>
      <c r="P114" s="40">
        <f>_xlfn.IFNA(MAX(Calculations!X114:Y114)," ")</f>
        <v>0</v>
      </c>
      <c r="Q114" s="41" t="str" cm="1">
        <f t="array" ref="Q114">_xlfn.IFNA(_xlfn.IFS(Calculations!X114&gt;Calculations!T114,"NOT COMPATIBLE",Calculations!Y114&gt;Calculations!T114,"NOT COMPATIBLE",AND(Calculations!T114&gt;Calculations!Y114,Calculations!AF114&gt;Calculations!AB114),Calculations!AF114,AND(Calculations!T114&gt;Calculations!Y114,Calculations!AB114&gt;Calculations!AF114),Calculations!AC114)," ")</f>
        <v xml:space="preserve"> </v>
      </c>
      <c r="R114" t="str">
        <f>IF(B114='Drop Downs'!$B$33,"*REQUIRES DCFC"," ")</f>
        <v xml:space="preserve"> </v>
      </c>
      <c r="S114" s="38"/>
      <c r="T114" s="42" t="str">
        <f>IFERROR(IF(S114="","",Calculations!AL114),"")</f>
        <v/>
      </c>
    </row>
    <row r="115" spans="1:20" x14ac:dyDescent="0.2">
      <c r="A115" s="24"/>
      <c r="B115" s="24"/>
      <c r="C115" s="7"/>
      <c r="D115" s="7"/>
      <c r="E115" s="8"/>
      <c r="F115" s="8"/>
      <c r="G115" s="7"/>
      <c r="H115" s="8"/>
      <c r="I115" s="8"/>
      <c r="J115" s="39" t="str">
        <f>Instructions!$F$54</f>
        <v>High Risk</v>
      </c>
      <c r="K115" s="23">
        <f>Instructions!$F$64</f>
        <v>0.8</v>
      </c>
      <c r="L115" s="23">
        <f>Instructions!$F$67</f>
        <v>0.1</v>
      </c>
      <c r="M115" s="39">
        <f t="shared" si="0"/>
        <v>0</v>
      </c>
      <c r="N115" s="9"/>
      <c r="O115" s="9"/>
      <c r="P115" s="40">
        <f>_xlfn.IFNA(MAX(Calculations!X115:Y115)," ")</f>
        <v>0</v>
      </c>
      <c r="Q115" s="41" t="str" cm="1">
        <f t="array" ref="Q115">_xlfn.IFNA(_xlfn.IFS(Calculations!X115&gt;Calculations!T115,"NOT COMPATIBLE",Calculations!Y115&gt;Calculations!T115,"NOT COMPATIBLE",AND(Calculations!T115&gt;Calculations!Y115,Calculations!AF115&gt;Calculations!AB115),Calculations!AF115,AND(Calculations!T115&gt;Calculations!Y115,Calculations!AB115&gt;Calculations!AF115),Calculations!AC115)," ")</f>
        <v xml:space="preserve"> </v>
      </c>
      <c r="R115" t="str">
        <f>IF(B115='Drop Downs'!$B$33,"*REQUIRES DCFC"," ")</f>
        <v xml:space="preserve"> </v>
      </c>
      <c r="S115" s="38"/>
      <c r="T115" s="42" t="str">
        <f>IFERROR(IF(S115="","",Calculations!AL115),"")</f>
        <v/>
      </c>
    </row>
    <row r="116" spans="1:20" x14ac:dyDescent="0.2">
      <c r="A116" s="24"/>
      <c r="B116" s="24"/>
      <c r="C116" s="7"/>
      <c r="D116" s="7"/>
      <c r="E116" s="8"/>
      <c r="F116" s="8"/>
      <c r="G116" s="7"/>
      <c r="H116" s="8"/>
      <c r="I116" s="8"/>
      <c r="J116" s="39" t="str">
        <f>Instructions!$F$54</f>
        <v>High Risk</v>
      </c>
      <c r="K116" s="23">
        <f>Instructions!$F$64</f>
        <v>0.8</v>
      </c>
      <c r="L116" s="23">
        <f>Instructions!$F$67</f>
        <v>0.1</v>
      </c>
      <c r="M116" s="39">
        <f t="shared" si="0"/>
        <v>0</v>
      </c>
      <c r="N116" s="9"/>
      <c r="O116" s="9"/>
      <c r="P116" s="40">
        <f>_xlfn.IFNA(MAX(Calculations!X116:Y116)," ")</f>
        <v>0</v>
      </c>
      <c r="Q116" s="41" t="str" cm="1">
        <f t="array" ref="Q116">_xlfn.IFNA(_xlfn.IFS(Calculations!X116&gt;Calculations!T116,"NOT COMPATIBLE",Calculations!Y116&gt;Calculations!T116,"NOT COMPATIBLE",AND(Calculations!T116&gt;Calculations!Y116,Calculations!AF116&gt;Calculations!AB116),Calculations!AF116,AND(Calculations!T116&gt;Calculations!Y116,Calculations!AB116&gt;Calculations!AF116),Calculations!AC116)," ")</f>
        <v xml:space="preserve"> </v>
      </c>
      <c r="R116" t="str">
        <f>IF(B116='Drop Downs'!$B$33,"*REQUIRES DCFC"," ")</f>
        <v xml:space="preserve"> </v>
      </c>
      <c r="S116" s="38"/>
      <c r="T116" s="42" t="str">
        <f>IFERROR(IF(S116="","",Calculations!AL116),"")</f>
        <v/>
      </c>
    </row>
    <row r="117" spans="1:20" x14ac:dyDescent="0.2">
      <c r="A117" s="24"/>
      <c r="B117" s="24"/>
      <c r="C117" s="7"/>
      <c r="D117" s="7"/>
      <c r="E117" s="8"/>
      <c r="F117" s="8"/>
      <c r="G117" s="7"/>
      <c r="H117" s="8"/>
      <c r="I117" s="8"/>
      <c r="J117" s="39" t="str">
        <f>Instructions!$F$54</f>
        <v>High Risk</v>
      </c>
      <c r="K117" s="23">
        <f>Instructions!$F$64</f>
        <v>0.8</v>
      </c>
      <c r="L117" s="23">
        <f>Instructions!$F$67</f>
        <v>0.1</v>
      </c>
      <c r="M117" s="39">
        <f t="shared" si="0"/>
        <v>0</v>
      </c>
      <c r="N117" s="9"/>
      <c r="O117" s="9"/>
      <c r="P117" s="40">
        <f>_xlfn.IFNA(MAX(Calculations!X117:Y117)," ")</f>
        <v>0</v>
      </c>
      <c r="Q117" s="41" t="str" cm="1">
        <f t="array" ref="Q117">_xlfn.IFNA(_xlfn.IFS(Calculations!X117&gt;Calculations!T117,"NOT COMPATIBLE",Calculations!Y117&gt;Calculations!T117,"NOT COMPATIBLE",AND(Calculations!T117&gt;Calculations!Y117,Calculations!AF117&gt;Calculations!AB117),Calculations!AF117,AND(Calculations!T117&gt;Calculations!Y117,Calculations!AB117&gt;Calculations!AF117),Calculations!AC117)," ")</f>
        <v xml:space="preserve"> </v>
      </c>
      <c r="R117" t="str">
        <f>IF(B117='Drop Downs'!$B$33,"*REQUIRES DCFC"," ")</f>
        <v xml:space="preserve"> </v>
      </c>
      <c r="S117" s="38"/>
      <c r="T117" s="42" t="str">
        <f>IFERROR(IF(S117="","",Calculations!AL117),"")</f>
        <v/>
      </c>
    </row>
    <row r="118" spans="1:20" x14ac:dyDescent="0.2">
      <c r="A118" s="24"/>
      <c r="B118" s="24"/>
      <c r="C118" s="7"/>
      <c r="D118" s="7"/>
      <c r="E118" s="8"/>
      <c r="F118" s="8"/>
      <c r="G118" s="7"/>
      <c r="H118" s="8"/>
      <c r="I118" s="8"/>
      <c r="J118" s="39" t="str">
        <f>Instructions!$F$54</f>
        <v>High Risk</v>
      </c>
      <c r="K118" s="23">
        <f>Instructions!$F$64</f>
        <v>0.8</v>
      </c>
      <c r="L118" s="23">
        <f>Instructions!$F$67</f>
        <v>0.1</v>
      </c>
      <c r="M118" s="39">
        <f t="shared" si="0"/>
        <v>0</v>
      </c>
      <c r="N118" s="9"/>
      <c r="O118" s="9"/>
      <c r="P118" s="40">
        <f>_xlfn.IFNA(MAX(Calculations!X118:Y118)," ")</f>
        <v>0</v>
      </c>
      <c r="Q118" s="41" t="str" cm="1">
        <f t="array" ref="Q118">_xlfn.IFNA(_xlfn.IFS(Calculations!X118&gt;Calculations!T118,"NOT COMPATIBLE",Calculations!Y118&gt;Calculations!T118,"NOT COMPATIBLE",AND(Calculations!T118&gt;Calculations!Y118,Calculations!AF118&gt;Calculations!AB118),Calculations!AF118,AND(Calculations!T118&gt;Calculations!Y118,Calculations!AB118&gt;Calculations!AF118),Calculations!AC118)," ")</f>
        <v xml:space="preserve"> </v>
      </c>
      <c r="R118" t="str">
        <f>IF(B118='Drop Downs'!$B$33,"*REQUIRES DCFC"," ")</f>
        <v xml:space="preserve"> </v>
      </c>
      <c r="S118" s="38"/>
      <c r="T118" s="42" t="str">
        <f>IFERROR(IF(S118="","",Calculations!AL118),"")</f>
        <v/>
      </c>
    </row>
    <row r="119" spans="1:20" x14ac:dyDescent="0.2">
      <c r="A119" s="24"/>
      <c r="B119" s="24"/>
      <c r="C119" s="7"/>
      <c r="D119" s="7"/>
      <c r="E119" s="8"/>
      <c r="F119" s="8"/>
      <c r="G119" s="7"/>
      <c r="H119" s="8"/>
      <c r="I119" s="8"/>
      <c r="J119" s="39" t="str">
        <f>Instructions!$F$54</f>
        <v>High Risk</v>
      </c>
      <c r="K119" s="23">
        <f>Instructions!$F$64</f>
        <v>0.8</v>
      </c>
      <c r="L119" s="23">
        <f>Instructions!$F$67</f>
        <v>0.1</v>
      </c>
      <c r="M119" s="39">
        <f t="shared" si="0"/>
        <v>0</v>
      </c>
      <c r="N119" s="9"/>
      <c r="O119" s="9"/>
      <c r="P119" s="40">
        <f>_xlfn.IFNA(MAX(Calculations!X119:Y119)," ")</f>
        <v>0</v>
      </c>
      <c r="Q119" s="41" t="str" cm="1">
        <f t="array" ref="Q119">_xlfn.IFNA(_xlfn.IFS(Calculations!X119&gt;Calculations!T119,"NOT COMPATIBLE",Calculations!Y119&gt;Calculations!T119,"NOT COMPATIBLE",AND(Calculations!T119&gt;Calculations!Y119,Calculations!AF119&gt;Calculations!AB119),Calculations!AF119,AND(Calculations!T119&gt;Calculations!Y119,Calculations!AB119&gt;Calculations!AF119),Calculations!AC119)," ")</f>
        <v xml:space="preserve"> </v>
      </c>
      <c r="R119" t="str">
        <f>IF(B119='Drop Downs'!$B$33,"*REQUIRES DCFC"," ")</f>
        <v xml:space="preserve"> </v>
      </c>
      <c r="S119" s="38"/>
      <c r="T119" s="42" t="str">
        <f>IFERROR(IF(S119="","",Calculations!AL119),"")</f>
        <v/>
      </c>
    </row>
    <row r="120" spans="1:20" x14ac:dyDescent="0.2">
      <c r="A120" s="24"/>
      <c r="B120" s="24"/>
      <c r="C120" s="7"/>
      <c r="D120" s="7"/>
      <c r="E120" s="8"/>
      <c r="F120" s="8"/>
      <c r="G120" s="7"/>
      <c r="H120" s="8"/>
      <c r="I120" s="8"/>
      <c r="J120" s="39" t="str">
        <f>Instructions!$F$54</f>
        <v>High Risk</v>
      </c>
      <c r="K120" s="23">
        <f>Instructions!$F$64</f>
        <v>0.8</v>
      </c>
      <c r="L120" s="23">
        <f>Instructions!$F$67</f>
        <v>0.1</v>
      </c>
      <c r="M120" s="39">
        <f t="shared" si="0"/>
        <v>0</v>
      </c>
      <c r="N120" s="9"/>
      <c r="O120" s="9"/>
      <c r="P120" s="40">
        <f>_xlfn.IFNA(MAX(Calculations!X120:Y120)," ")</f>
        <v>0</v>
      </c>
      <c r="Q120" s="41" t="str" cm="1">
        <f t="array" ref="Q120">_xlfn.IFNA(_xlfn.IFS(Calculations!X120&gt;Calculations!T120,"NOT COMPATIBLE",Calculations!Y120&gt;Calculations!T120,"NOT COMPATIBLE",AND(Calculations!T120&gt;Calculations!Y120,Calculations!AF120&gt;Calculations!AB120),Calculations!AF120,AND(Calculations!T120&gt;Calculations!Y120,Calculations!AB120&gt;Calculations!AF120),Calculations!AC120)," ")</f>
        <v xml:space="preserve"> </v>
      </c>
      <c r="R120" t="str">
        <f>IF(B120='Drop Downs'!$B$33,"*REQUIRES DCFC"," ")</f>
        <v xml:space="preserve"> </v>
      </c>
      <c r="S120" s="38"/>
      <c r="T120" s="42" t="str">
        <f>IFERROR(IF(S120="","",Calculations!AL120),"")</f>
        <v/>
      </c>
    </row>
    <row r="121" spans="1:20" x14ac:dyDescent="0.2">
      <c r="A121" s="24"/>
      <c r="B121" s="24"/>
      <c r="C121" s="7"/>
      <c r="D121" s="7"/>
      <c r="E121" s="8"/>
      <c r="F121" s="8"/>
      <c r="G121" s="7"/>
      <c r="H121" s="8"/>
      <c r="I121" s="8"/>
      <c r="J121" s="39" t="str">
        <f>Instructions!$F$54</f>
        <v>High Risk</v>
      </c>
      <c r="K121" s="23">
        <f>Instructions!$F$64</f>
        <v>0.8</v>
      </c>
      <c r="L121" s="23">
        <f>Instructions!$F$67</f>
        <v>0.1</v>
      </c>
      <c r="M121" s="39">
        <f t="shared" si="0"/>
        <v>0</v>
      </c>
      <c r="N121" s="9"/>
      <c r="O121" s="9"/>
      <c r="P121" s="40">
        <f>_xlfn.IFNA(MAX(Calculations!X121:Y121)," ")</f>
        <v>0</v>
      </c>
      <c r="Q121" s="41" t="str" cm="1">
        <f t="array" ref="Q121">_xlfn.IFNA(_xlfn.IFS(Calculations!X121&gt;Calculations!T121,"NOT COMPATIBLE",Calculations!Y121&gt;Calculations!T121,"NOT COMPATIBLE",AND(Calculations!T121&gt;Calculations!Y121,Calculations!AF121&gt;Calculations!AB121),Calculations!AF121,AND(Calculations!T121&gt;Calculations!Y121,Calculations!AB121&gt;Calculations!AF121),Calculations!AC121)," ")</f>
        <v xml:space="preserve"> </v>
      </c>
      <c r="R121" t="str">
        <f>IF(B121='Drop Downs'!$B$33,"*REQUIRES DCFC"," ")</f>
        <v xml:space="preserve"> </v>
      </c>
      <c r="S121" s="38"/>
      <c r="T121" s="42" t="str">
        <f>IFERROR(IF(S121="","",Calculations!AL121),"")</f>
        <v/>
      </c>
    </row>
    <row r="122" spans="1:20" x14ac:dyDescent="0.2">
      <c r="A122" s="24"/>
      <c r="B122" s="24"/>
      <c r="C122" s="7"/>
      <c r="D122" s="7"/>
      <c r="E122" s="8"/>
      <c r="F122" s="8"/>
      <c r="G122" s="7"/>
      <c r="H122" s="8"/>
      <c r="I122" s="8"/>
      <c r="J122" s="39" t="str">
        <f>Instructions!$F$54</f>
        <v>High Risk</v>
      </c>
      <c r="K122" s="23">
        <f>Instructions!$F$64</f>
        <v>0.8</v>
      </c>
      <c r="L122" s="23">
        <f>Instructions!$F$67</f>
        <v>0.1</v>
      </c>
      <c r="M122" s="39">
        <f t="shared" si="0"/>
        <v>0</v>
      </c>
      <c r="N122" s="9"/>
      <c r="O122" s="9"/>
      <c r="P122" s="40">
        <f>_xlfn.IFNA(MAX(Calculations!X122:Y122)," ")</f>
        <v>0</v>
      </c>
      <c r="Q122" s="41" t="str" cm="1">
        <f t="array" ref="Q122">_xlfn.IFNA(_xlfn.IFS(Calculations!X122&gt;Calculations!T122,"NOT COMPATIBLE",Calculations!Y122&gt;Calculations!T122,"NOT COMPATIBLE",AND(Calculations!T122&gt;Calculations!Y122,Calculations!AF122&gt;Calculations!AB122),Calculations!AF122,AND(Calculations!T122&gt;Calculations!Y122,Calculations!AB122&gt;Calculations!AF122),Calculations!AC122)," ")</f>
        <v xml:space="preserve"> </v>
      </c>
      <c r="R122" t="str">
        <f>IF(B122='Drop Downs'!$B$33,"*REQUIRES DCFC"," ")</f>
        <v xml:space="preserve"> </v>
      </c>
      <c r="S122" s="38"/>
      <c r="T122" s="42" t="str">
        <f>IFERROR(IF(S122="","",Calculations!AL122),"")</f>
        <v/>
      </c>
    </row>
    <row r="123" spans="1:20" x14ac:dyDescent="0.2">
      <c r="A123" s="24"/>
      <c r="B123" s="24"/>
      <c r="C123" s="7"/>
      <c r="D123" s="7"/>
      <c r="E123" s="8"/>
      <c r="F123" s="8"/>
      <c r="G123" s="7"/>
      <c r="H123" s="8"/>
      <c r="I123" s="8"/>
      <c r="J123" s="39" t="str">
        <f>Instructions!$F$54</f>
        <v>High Risk</v>
      </c>
      <c r="K123" s="23">
        <f>Instructions!$F$64</f>
        <v>0.8</v>
      </c>
      <c r="L123" s="23">
        <f>Instructions!$F$67</f>
        <v>0.1</v>
      </c>
      <c r="M123" s="39">
        <f t="shared" si="0"/>
        <v>0</v>
      </c>
      <c r="N123" s="9"/>
      <c r="O123" s="9"/>
      <c r="P123" s="40">
        <f>_xlfn.IFNA(MAX(Calculations!X123:Y123)," ")</f>
        <v>0</v>
      </c>
      <c r="Q123" s="41" t="str" cm="1">
        <f t="array" ref="Q123">_xlfn.IFNA(_xlfn.IFS(Calculations!X123&gt;Calculations!T123,"NOT COMPATIBLE",Calculations!Y123&gt;Calculations!T123,"NOT COMPATIBLE",AND(Calculations!T123&gt;Calculations!Y123,Calculations!AF123&gt;Calculations!AB123),Calculations!AF123,AND(Calculations!T123&gt;Calculations!Y123,Calculations!AB123&gt;Calculations!AF123),Calculations!AC123)," ")</f>
        <v xml:space="preserve"> </v>
      </c>
      <c r="R123" t="str">
        <f>IF(B123='Drop Downs'!$B$33,"*REQUIRES DCFC"," ")</f>
        <v xml:space="preserve"> </v>
      </c>
      <c r="S123" s="38"/>
      <c r="T123" s="42" t="str">
        <f>IFERROR(IF(S123="","",Calculations!AL123),"")</f>
        <v/>
      </c>
    </row>
    <row r="124" spans="1:20" x14ac:dyDescent="0.2">
      <c r="A124" s="24"/>
      <c r="B124" s="24"/>
      <c r="C124" s="7"/>
      <c r="D124" s="7"/>
      <c r="E124" s="8"/>
      <c r="F124" s="8"/>
      <c r="G124" s="7"/>
      <c r="H124" s="8"/>
      <c r="I124" s="8"/>
      <c r="J124" s="39" t="str">
        <f>Instructions!$F$54</f>
        <v>High Risk</v>
      </c>
      <c r="K124" s="23">
        <f>Instructions!$F$64</f>
        <v>0.8</v>
      </c>
      <c r="L124" s="23">
        <f>Instructions!$F$67</f>
        <v>0.1</v>
      </c>
      <c r="M124" s="39">
        <f t="shared" si="0"/>
        <v>0</v>
      </c>
      <c r="N124" s="9"/>
      <c r="O124" s="9"/>
      <c r="P124" s="40">
        <f>_xlfn.IFNA(MAX(Calculations!X124:Y124)," ")</f>
        <v>0</v>
      </c>
      <c r="Q124" s="41" t="str" cm="1">
        <f t="array" ref="Q124">_xlfn.IFNA(_xlfn.IFS(Calculations!X124&gt;Calculations!T124,"NOT COMPATIBLE",Calculations!Y124&gt;Calculations!T124,"NOT COMPATIBLE",AND(Calculations!T124&gt;Calculations!Y124,Calculations!AF124&gt;Calculations!AB124),Calculations!AF124,AND(Calculations!T124&gt;Calculations!Y124,Calculations!AB124&gt;Calculations!AF124),Calculations!AC124)," ")</f>
        <v xml:space="preserve"> </v>
      </c>
      <c r="R124" t="str">
        <f>IF(B124='Drop Downs'!$B$33,"*REQUIRES DCFC"," ")</f>
        <v xml:space="preserve"> </v>
      </c>
      <c r="S124" s="38"/>
      <c r="T124" s="42" t="str">
        <f>IFERROR(IF(S124="","",Calculations!AL124),"")</f>
        <v/>
      </c>
    </row>
    <row r="125" spans="1:20" x14ac:dyDescent="0.2">
      <c r="A125" s="24"/>
      <c r="B125" s="24"/>
      <c r="C125" s="7"/>
      <c r="D125" s="7"/>
      <c r="E125" s="8"/>
      <c r="F125" s="8"/>
      <c r="G125" s="7"/>
      <c r="H125" s="8"/>
      <c r="I125" s="8"/>
      <c r="J125" s="39" t="str">
        <f>Instructions!$F$54</f>
        <v>High Risk</v>
      </c>
      <c r="K125" s="23">
        <f>Instructions!$F$64</f>
        <v>0.8</v>
      </c>
      <c r="L125" s="23">
        <f>Instructions!$F$67</f>
        <v>0.1</v>
      </c>
      <c r="M125" s="39">
        <f t="shared" si="0"/>
        <v>0</v>
      </c>
      <c r="N125" s="9"/>
      <c r="O125" s="9"/>
      <c r="P125" s="40">
        <f>_xlfn.IFNA(MAX(Calculations!X125:Y125)," ")</f>
        <v>0</v>
      </c>
      <c r="Q125" s="41" t="str" cm="1">
        <f t="array" ref="Q125">_xlfn.IFNA(_xlfn.IFS(Calculations!X125&gt;Calculations!T125,"NOT COMPATIBLE",Calculations!Y125&gt;Calculations!T125,"NOT COMPATIBLE",AND(Calculations!T125&gt;Calculations!Y125,Calculations!AF125&gt;Calculations!AB125),Calculations!AF125,AND(Calculations!T125&gt;Calculations!Y125,Calculations!AB125&gt;Calculations!AF125),Calculations!AC125)," ")</f>
        <v xml:space="preserve"> </v>
      </c>
      <c r="R125" t="str">
        <f>IF(B125='Drop Downs'!$B$33,"*REQUIRES DCFC"," ")</f>
        <v xml:space="preserve"> </v>
      </c>
      <c r="S125" s="38"/>
      <c r="T125" s="42" t="str">
        <f>IFERROR(IF(S125="","",Calculations!AL125),"")</f>
        <v/>
      </c>
    </row>
    <row r="126" spans="1:20" x14ac:dyDescent="0.2">
      <c r="A126" s="24"/>
      <c r="B126" s="24"/>
      <c r="C126" s="7"/>
      <c r="D126" s="7"/>
      <c r="E126" s="8"/>
      <c r="F126" s="8"/>
      <c r="G126" s="7"/>
      <c r="H126" s="8"/>
      <c r="I126" s="8"/>
      <c r="J126" s="39" t="str">
        <f>Instructions!$F$54</f>
        <v>High Risk</v>
      </c>
      <c r="K126" s="23">
        <f>Instructions!$F$64</f>
        <v>0.8</v>
      </c>
      <c r="L126" s="23">
        <f>Instructions!$F$67</f>
        <v>0.1</v>
      </c>
      <c r="M126" s="39">
        <f t="shared" si="0"/>
        <v>0</v>
      </c>
      <c r="N126" s="9"/>
      <c r="O126" s="9"/>
      <c r="P126" s="40">
        <f>_xlfn.IFNA(MAX(Calculations!X126:Y126)," ")</f>
        <v>0</v>
      </c>
      <c r="Q126" s="41" t="str" cm="1">
        <f t="array" ref="Q126">_xlfn.IFNA(_xlfn.IFS(Calculations!X126&gt;Calculations!T126,"NOT COMPATIBLE",Calculations!Y126&gt;Calculations!T126,"NOT COMPATIBLE",AND(Calculations!T126&gt;Calculations!Y126,Calculations!AF126&gt;Calculations!AB126),Calculations!AF126,AND(Calculations!T126&gt;Calculations!Y126,Calculations!AB126&gt;Calculations!AF126),Calculations!AC126)," ")</f>
        <v xml:space="preserve"> </v>
      </c>
      <c r="R126" t="str">
        <f>IF(B126='Drop Downs'!$B$33,"*REQUIRES DCFC"," ")</f>
        <v xml:space="preserve"> </v>
      </c>
      <c r="S126" s="38"/>
      <c r="T126" s="42" t="str">
        <f>IFERROR(IF(S126="","",Calculations!AL126),"")</f>
        <v/>
      </c>
    </row>
    <row r="127" spans="1:20" x14ac:dyDescent="0.2">
      <c r="A127" s="24"/>
      <c r="B127" s="24"/>
      <c r="C127" s="7"/>
      <c r="D127" s="7"/>
      <c r="E127" s="8"/>
      <c r="F127" s="8"/>
      <c r="G127" s="7"/>
      <c r="H127" s="8"/>
      <c r="I127" s="8"/>
      <c r="J127" s="39" t="str">
        <f>Instructions!$F$54</f>
        <v>High Risk</v>
      </c>
      <c r="K127" s="23">
        <f>Instructions!$F$64</f>
        <v>0.8</v>
      </c>
      <c r="L127" s="23">
        <f>Instructions!$F$67</f>
        <v>0.1</v>
      </c>
      <c r="M127" s="39">
        <f t="shared" si="0"/>
        <v>0</v>
      </c>
      <c r="N127" s="9"/>
      <c r="O127" s="9"/>
      <c r="P127" s="40">
        <f>_xlfn.IFNA(MAX(Calculations!X127:Y127)," ")</f>
        <v>0</v>
      </c>
      <c r="Q127" s="41" t="str" cm="1">
        <f t="array" ref="Q127">_xlfn.IFNA(_xlfn.IFS(Calculations!X127&gt;Calculations!T127,"NOT COMPATIBLE",Calculations!Y127&gt;Calculations!T127,"NOT COMPATIBLE",AND(Calculations!T127&gt;Calculations!Y127,Calculations!AF127&gt;Calculations!AB127),Calculations!AF127,AND(Calculations!T127&gt;Calculations!Y127,Calculations!AB127&gt;Calculations!AF127),Calculations!AC127)," ")</f>
        <v xml:space="preserve"> </v>
      </c>
      <c r="R127" t="str">
        <f>IF(B127='Drop Downs'!$B$33,"*REQUIRES DCFC"," ")</f>
        <v xml:space="preserve"> </v>
      </c>
      <c r="S127" s="38"/>
      <c r="T127" s="42" t="str">
        <f>IFERROR(IF(S127="","",Calculations!AL127),"")</f>
        <v/>
      </c>
    </row>
    <row r="128" spans="1:20" x14ac:dyDescent="0.2">
      <c r="A128" s="24"/>
      <c r="B128" s="24"/>
      <c r="C128" s="7"/>
      <c r="D128" s="7"/>
      <c r="E128" s="8"/>
      <c r="F128" s="8"/>
      <c r="G128" s="7"/>
      <c r="H128" s="8"/>
      <c r="I128" s="8"/>
      <c r="J128" s="39" t="str">
        <f>Instructions!$F$54</f>
        <v>High Risk</v>
      </c>
      <c r="K128" s="23">
        <f>Instructions!$F$64</f>
        <v>0.8</v>
      </c>
      <c r="L128" s="23">
        <f>Instructions!$F$67</f>
        <v>0.1</v>
      </c>
      <c r="M128" s="39">
        <f t="shared" si="0"/>
        <v>0</v>
      </c>
      <c r="N128" s="9"/>
      <c r="O128" s="9"/>
      <c r="P128" s="40">
        <f>_xlfn.IFNA(MAX(Calculations!X128:Y128)," ")</f>
        <v>0</v>
      </c>
      <c r="Q128" s="41" t="str" cm="1">
        <f t="array" ref="Q128">_xlfn.IFNA(_xlfn.IFS(Calculations!X128&gt;Calculations!T128,"NOT COMPATIBLE",Calculations!Y128&gt;Calculations!T128,"NOT COMPATIBLE",AND(Calculations!T128&gt;Calculations!Y128,Calculations!AF128&gt;Calculations!AB128),Calculations!AF128,AND(Calculations!T128&gt;Calculations!Y128,Calculations!AB128&gt;Calculations!AF128),Calculations!AC128)," ")</f>
        <v xml:space="preserve"> </v>
      </c>
      <c r="R128" t="str">
        <f>IF(B128='Drop Downs'!$B$33,"*REQUIRES DCFC"," ")</f>
        <v xml:space="preserve"> </v>
      </c>
      <c r="S128" s="38"/>
      <c r="T128" s="42" t="str">
        <f>IFERROR(IF(S128="","",Calculations!AL128),"")</f>
        <v/>
      </c>
    </row>
    <row r="129" spans="1:20" x14ac:dyDescent="0.2">
      <c r="A129" s="24"/>
      <c r="B129" s="24"/>
      <c r="C129" s="7"/>
      <c r="D129" s="7"/>
      <c r="E129" s="8"/>
      <c r="F129" s="8"/>
      <c r="G129" s="7"/>
      <c r="H129" s="8"/>
      <c r="I129" s="8"/>
      <c r="J129" s="39" t="str">
        <f>Instructions!$F$54</f>
        <v>High Risk</v>
      </c>
      <c r="K129" s="23">
        <f>Instructions!$F$64</f>
        <v>0.8</v>
      </c>
      <c r="L129" s="23">
        <f>Instructions!$F$67</f>
        <v>0.1</v>
      </c>
      <c r="M129" s="39">
        <f t="shared" si="0"/>
        <v>0</v>
      </c>
      <c r="N129" s="9"/>
      <c r="O129" s="9"/>
      <c r="P129" s="40">
        <f>_xlfn.IFNA(MAX(Calculations!X129:Y129)," ")</f>
        <v>0</v>
      </c>
      <c r="Q129" s="41" t="str" cm="1">
        <f t="array" ref="Q129">_xlfn.IFNA(_xlfn.IFS(Calculations!X129&gt;Calculations!T129,"NOT COMPATIBLE",Calculations!Y129&gt;Calculations!T129,"NOT COMPATIBLE",AND(Calculations!T129&gt;Calculations!Y129,Calculations!AF129&gt;Calculations!AB129),Calculations!AF129,AND(Calculations!T129&gt;Calculations!Y129,Calculations!AB129&gt;Calculations!AF129),Calculations!AC129)," ")</f>
        <v xml:space="preserve"> </v>
      </c>
      <c r="R129" t="str">
        <f>IF(B129='Drop Downs'!$B$33,"*REQUIRES DCFC"," ")</f>
        <v xml:space="preserve"> </v>
      </c>
      <c r="S129" s="38"/>
      <c r="T129" s="42" t="str">
        <f>IFERROR(IF(S129="","",Calculations!AL129),"")</f>
        <v/>
      </c>
    </row>
    <row r="130" spans="1:20" x14ac:dyDescent="0.2">
      <c r="A130" s="24"/>
      <c r="B130" s="24"/>
      <c r="C130" s="7"/>
      <c r="D130" s="7"/>
      <c r="E130" s="8"/>
      <c r="F130" s="8"/>
      <c r="G130" s="7"/>
      <c r="H130" s="8"/>
      <c r="I130" s="8"/>
      <c r="J130" s="39" t="str">
        <f>Instructions!$F$54</f>
        <v>High Risk</v>
      </c>
      <c r="K130" s="23">
        <f>Instructions!$F$64</f>
        <v>0.8</v>
      </c>
      <c r="L130" s="23">
        <f>Instructions!$F$67</f>
        <v>0.1</v>
      </c>
      <c r="M130" s="39">
        <f t="shared" si="0"/>
        <v>0</v>
      </c>
      <c r="N130" s="9"/>
      <c r="O130" s="9"/>
      <c r="P130" s="40">
        <f>_xlfn.IFNA(MAX(Calculations!X130:Y130)," ")</f>
        <v>0</v>
      </c>
      <c r="Q130" s="41" t="str" cm="1">
        <f t="array" ref="Q130">_xlfn.IFNA(_xlfn.IFS(Calculations!X130&gt;Calculations!T130,"NOT COMPATIBLE",Calculations!Y130&gt;Calculations!T130,"NOT COMPATIBLE",AND(Calculations!T130&gt;Calculations!Y130,Calculations!AF130&gt;Calculations!AB130),Calculations!AF130,AND(Calculations!T130&gt;Calculations!Y130,Calculations!AB130&gt;Calculations!AF130),Calculations!AC130)," ")</f>
        <v xml:space="preserve"> </v>
      </c>
      <c r="R130" t="str">
        <f>IF(B130='Drop Downs'!$B$33,"*REQUIRES DCFC"," ")</f>
        <v xml:space="preserve"> </v>
      </c>
      <c r="S130" s="38"/>
      <c r="T130" s="42" t="str">
        <f>IFERROR(IF(S130="","",Calculations!AL130),"")</f>
        <v/>
      </c>
    </row>
    <row r="131" spans="1:20" x14ac:dyDescent="0.2">
      <c r="A131" s="24"/>
      <c r="B131" s="24"/>
      <c r="C131" s="7"/>
      <c r="D131" s="7"/>
      <c r="E131" s="8"/>
      <c r="F131" s="8"/>
      <c r="G131" s="7"/>
      <c r="H131" s="8"/>
      <c r="I131" s="8"/>
      <c r="J131" s="39" t="str">
        <f>Instructions!$F$54</f>
        <v>High Risk</v>
      </c>
      <c r="K131" s="23">
        <f>Instructions!$F$64</f>
        <v>0.8</v>
      </c>
      <c r="L131" s="23">
        <f>Instructions!$F$67</f>
        <v>0.1</v>
      </c>
      <c r="M131" s="39">
        <f t="shared" si="0"/>
        <v>0</v>
      </c>
      <c r="N131" s="9"/>
      <c r="O131" s="9"/>
      <c r="P131" s="40">
        <f>_xlfn.IFNA(MAX(Calculations!X131:Y131)," ")</f>
        <v>0</v>
      </c>
      <c r="Q131" s="41" t="str" cm="1">
        <f t="array" ref="Q131">_xlfn.IFNA(_xlfn.IFS(Calculations!X131&gt;Calculations!T131,"NOT COMPATIBLE",Calculations!Y131&gt;Calculations!T131,"NOT COMPATIBLE",AND(Calculations!T131&gt;Calculations!Y131,Calculations!AF131&gt;Calculations!AB131),Calculations!AF131,AND(Calculations!T131&gt;Calculations!Y131,Calculations!AB131&gt;Calculations!AF131),Calculations!AC131)," ")</f>
        <v xml:space="preserve"> </v>
      </c>
      <c r="R131" t="str">
        <f>IF(B131='Drop Downs'!$B$33,"*REQUIRES DCFC"," ")</f>
        <v xml:space="preserve"> </v>
      </c>
      <c r="S131" s="38"/>
      <c r="T131" s="42" t="str">
        <f>IFERROR(IF(S131="","",Calculations!AL131),"")</f>
        <v/>
      </c>
    </row>
    <row r="132" spans="1:20" x14ac:dyDescent="0.2">
      <c r="A132" s="24"/>
      <c r="B132" s="24"/>
      <c r="C132" s="7"/>
      <c r="D132" s="7"/>
      <c r="E132" s="8"/>
      <c r="F132" s="8"/>
      <c r="G132" s="7"/>
      <c r="H132" s="8"/>
      <c r="I132" s="8"/>
      <c r="J132" s="39" t="str">
        <f>Instructions!$F$54</f>
        <v>High Risk</v>
      </c>
      <c r="K132" s="23">
        <f>Instructions!$F$64</f>
        <v>0.8</v>
      </c>
      <c r="L132" s="23">
        <f>Instructions!$F$67</f>
        <v>0.1</v>
      </c>
      <c r="M132" s="39">
        <f t="shared" si="0"/>
        <v>0</v>
      </c>
      <c r="N132" s="9"/>
      <c r="O132" s="9"/>
      <c r="P132" s="40">
        <f>_xlfn.IFNA(MAX(Calculations!X132:Y132)," ")</f>
        <v>0</v>
      </c>
      <c r="Q132" s="41" t="str" cm="1">
        <f t="array" ref="Q132">_xlfn.IFNA(_xlfn.IFS(Calculations!X132&gt;Calculations!T132,"NOT COMPATIBLE",Calculations!Y132&gt;Calculations!T132,"NOT COMPATIBLE",AND(Calculations!T132&gt;Calculations!Y132,Calculations!AF132&gt;Calculations!AB132),Calculations!AF132,AND(Calculations!T132&gt;Calculations!Y132,Calculations!AB132&gt;Calculations!AF132),Calculations!AC132)," ")</f>
        <v xml:space="preserve"> </v>
      </c>
      <c r="R132" t="str">
        <f>IF(B132='Drop Downs'!$B$33,"*REQUIRES DCFC"," ")</f>
        <v xml:space="preserve"> </v>
      </c>
      <c r="S132" s="38"/>
      <c r="T132" s="42" t="str">
        <f>IFERROR(IF(S132="","",Calculations!AL132),"")</f>
        <v/>
      </c>
    </row>
    <row r="133" spans="1:20" x14ac:dyDescent="0.2">
      <c r="A133" s="24"/>
      <c r="B133" s="24"/>
      <c r="C133" s="7"/>
      <c r="D133" s="7"/>
      <c r="E133" s="8"/>
      <c r="F133" s="8"/>
      <c r="G133" s="7"/>
      <c r="H133" s="8"/>
      <c r="I133" s="8"/>
      <c r="J133" s="39" t="str">
        <f>Instructions!$F$54</f>
        <v>High Risk</v>
      </c>
      <c r="K133" s="23">
        <f>Instructions!$F$64</f>
        <v>0.8</v>
      </c>
      <c r="L133" s="23">
        <f>Instructions!$F$67</f>
        <v>0.1</v>
      </c>
      <c r="M133" s="39">
        <f t="shared" si="0"/>
        <v>0</v>
      </c>
      <c r="N133" s="9"/>
      <c r="O133" s="9"/>
      <c r="P133" s="40">
        <f>_xlfn.IFNA(MAX(Calculations!X133:Y133)," ")</f>
        <v>0</v>
      </c>
      <c r="Q133" s="41" t="str" cm="1">
        <f t="array" ref="Q133">_xlfn.IFNA(_xlfn.IFS(Calculations!X133&gt;Calculations!T133,"NOT COMPATIBLE",Calculations!Y133&gt;Calculations!T133,"NOT COMPATIBLE",AND(Calculations!T133&gt;Calculations!Y133,Calculations!AF133&gt;Calculations!AB133),Calculations!AF133,AND(Calculations!T133&gt;Calculations!Y133,Calculations!AB133&gt;Calculations!AF133),Calculations!AC133)," ")</f>
        <v xml:space="preserve"> </v>
      </c>
      <c r="R133" t="str">
        <f>IF(B133='Drop Downs'!$B$33,"*REQUIRES DCFC"," ")</f>
        <v xml:space="preserve"> </v>
      </c>
      <c r="S133" s="38"/>
      <c r="T133" s="42" t="str">
        <f>IFERROR(IF(S133="","",Calculations!AL133),"")</f>
        <v/>
      </c>
    </row>
    <row r="134" spans="1:20" x14ac:dyDescent="0.2">
      <c r="A134" s="24"/>
      <c r="B134" s="24"/>
      <c r="C134" s="7"/>
      <c r="D134" s="7"/>
      <c r="E134" s="8"/>
      <c r="F134" s="8"/>
      <c r="G134" s="7"/>
      <c r="H134" s="8"/>
      <c r="I134" s="8"/>
      <c r="J134" s="39" t="str">
        <f>Instructions!$F$54</f>
        <v>High Risk</v>
      </c>
      <c r="K134" s="23">
        <f>Instructions!$F$64</f>
        <v>0.8</v>
      </c>
      <c r="L134" s="23">
        <f>Instructions!$F$67</f>
        <v>0.1</v>
      </c>
      <c r="M134" s="39">
        <f t="shared" si="0"/>
        <v>0</v>
      </c>
      <c r="N134" s="9"/>
      <c r="O134" s="9"/>
      <c r="P134" s="40">
        <f>_xlfn.IFNA(MAX(Calculations!X134:Y134)," ")</f>
        <v>0</v>
      </c>
      <c r="Q134" s="41" t="str" cm="1">
        <f t="array" ref="Q134">_xlfn.IFNA(_xlfn.IFS(Calculations!X134&gt;Calculations!T134,"NOT COMPATIBLE",Calculations!Y134&gt;Calculations!T134,"NOT COMPATIBLE",AND(Calculations!T134&gt;Calculations!Y134,Calculations!AF134&gt;Calculations!AB134),Calculations!AF134,AND(Calculations!T134&gt;Calculations!Y134,Calculations!AB134&gt;Calculations!AF134),Calculations!AC134)," ")</f>
        <v xml:space="preserve"> </v>
      </c>
      <c r="R134" t="str">
        <f>IF(B134='Drop Downs'!$B$33,"*REQUIRES DCFC"," ")</f>
        <v xml:space="preserve"> </v>
      </c>
      <c r="S134" s="38"/>
      <c r="T134" s="42" t="str">
        <f>IFERROR(IF(S134="","",Calculations!AL134),"")</f>
        <v/>
      </c>
    </row>
    <row r="135" spans="1:20" x14ac:dyDescent="0.2">
      <c r="A135" s="24"/>
      <c r="B135" s="24"/>
      <c r="C135" s="7"/>
      <c r="D135" s="7"/>
      <c r="E135" s="8"/>
      <c r="F135" s="8"/>
      <c r="G135" s="7"/>
      <c r="H135" s="8"/>
      <c r="I135" s="8"/>
      <c r="J135" s="39" t="str">
        <f>Instructions!$F$54</f>
        <v>High Risk</v>
      </c>
      <c r="K135" s="23">
        <f>Instructions!$F$64</f>
        <v>0.8</v>
      </c>
      <c r="L135" s="23">
        <f>Instructions!$F$67</f>
        <v>0.1</v>
      </c>
      <c r="M135" s="39">
        <f t="shared" si="0"/>
        <v>0</v>
      </c>
      <c r="N135" s="9"/>
      <c r="O135" s="9"/>
      <c r="P135" s="40">
        <f>_xlfn.IFNA(MAX(Calculations!X135:Y135)," ")</f>
        <v>0</v>
      </c>
      <c r="Q135" s="41" t="str" cm="1">
        <f t="array" ref="Q135">_xlfn.IFNA(_xlfn.IFS(Calculations!X135&gt;Calculations!T135,"NOT COMPATIBLE",Calculations!Y135&gt;Calculations!T135,"NOT COMPATIBLE",AND(Calculations!T135&gt;Calculations!Y135,Calculations!AF135&gt;Calculations!AB135),Calculations!AF135,AND(Calculations!T135&gt;Calculations!Y135,Calculations!AB135&gt;Calculations!AF135),Calculations!AC135)," ")</f>
        <v xml:space="preserve"> </v>
      </c>
      <c r="R135" t="str">
        <f>IF(B135='Drop Downs'!$B$33,"*REQUIRES DCFC"," ")</f>
        <v xml:space="preserve"> </v>
      </c>
      <c r="S135" s="38"/>
      <c r="T135" s="42" t="str">
        <f>IFERROR(IF(S135="","",Calculations!AL135),"")</f>
        <v/>
      </c>
    </row>
    <row r="136" spans="1:20" x14ac:dyDescent="0.2">
      <c r="A136" s="24"/>
      <c r="B136" s="24"/>
      <c r="C136" s="7"/>
      <c r="D136" s="7"/>
      <c r="E136" s="8"/>
      <c r="F136" s="8"/>
      <c r="G136" s="7"/>
      <c r="H136" s="8"/>
      <c r="I136" s="8"/>
      <c r="J136" s="39" t="str">
        <f>Instructions!$F$54</f>
        <v>High Risk</v>
      </c>
      <c r="K136" s="23">
        <f>Instructions!$F$64</f>
        <v>0.8</v>
      </c>
      <c r="L136" s="23">
        <f>Instructions!$F$67</f>
        <v>0.1</v>
      </c>
      <c r="M136" s="39">
        <f t="shared" si="0"/>
        <v>0</v>
      </c>
      <c r="N136" s="9"/>
      <c r="O136" s="9"/>
      <c r="P136" s="40">
        <f>_xlfn.IFNA(MAX(Calculations!X136:Y136)," ")</f>
        <v>0</v>
      </c>
      <c r="Q136" s="41" t="str" cm="1">
        <f t="array" ref="Q136">_xlfn.IFNA(_xlfn.IFS(Calculations!X136&gt;Calculations!T136,"NOT COMPATIBLE",Calculations!Y136&gt;Calculations!T136,"NOT COMPATIBLE",AND(Calculations!T136&gt;Calculations!Y136,Calculations!AF136&gt;Calculations!AB136),Calculations!AF136,AND(Calculations!T136&gt;Calculations!Y136,Calculations!AB136&gt;Calculations!AF136),Calculations!AC136)," ")</f>
        <v xml:space="preserve"> </v>
      </c>
      <c r="R136" t="str">
        <f>IF(B136='Drop Downs'!$B$33,"*REQUIRES DCFC"," ")</f>
        <v xml:space="preserve"> </v>
      </c>
      <c r="S136" s="38"/>
      <c r="T136" s="42" t="str">
        <f>IFERROR(IF(S136="","",Calculations!AL136),"")</f>
        <v/>
      </c>
    </row>
    <row r="137" spans="1:20" x14ac:dyDescent="0.2">
      <c r="A137" s="24"/>
      <c r="B137" s="24"/>
      <c r="C137" s="7"/>
      <c r="D137" s="7"/>
      <c r="E137" s="8"/>
      <c r="F137" s="8"/>
      <c r="G137" s="7"/>
      <c r="H137" s="8"/>
      <c r="I137" s="8"/>
      <c r="J137" s="39" t="str">
        <f>Instructions!$F$54</f>
        <v>High Risk</v>
      </c>
      <c r="K137" s="23">
        <f>Instructions!$F$64</f>
        <v>0.8</v>
      </c>
      <c r="L137" s="23">
        <f>Instructions!$F$67</f>
        <v>0.1</v>
      </c>
      <c r="M137" s="39">
        <f t="shared" si="0"/>
        <v>0</v>
      </c>
      <c r="N137" s="9"/>
      <c r="O137" s="9"/>
      <c r="P137" s="40">
        <f>_xlfn.IFNA(MAX(Calculations!X137:Y137)," ")</f>
        <v>0</v>
      </c>
      <c r="Q137" s="41" t="str" cm="1">
        <f t="array" ref="Q137">_xlfn.IFNA(_xlfn.IFS(Calculations!X137&gt;Calculations!T137,"NOT COMPATIBLE",Calculations!Y137&gt;Calculations!T137,"NOT COMPATIBLE",AND(Calculations!T137&gt;Calculations!Y137,Calculations!AF137&gt;Calculations!AB137),Calculations!AF137,AND(Calculations!T137&gt;Calculations!Y137,Calculations!AB137&gt;Calculations!AF137),Calculations!AC137)," ")</f>
        <v xml:space="preserve"> </v>
      </c>
      <c r="R137" t="str">
        <f>IF(B137='Drop Downs'!$B$33,"*REQUIRES DCFC"," ")</f>
        <v xml:space="preserve"> </v>
      </c>
      <c r="S137" s="38"/>
      <c r="T137" s="42" t="str">
        <f>IFERROR(IF(S137="","",Calculations!AL137),"")</f>
        <v/>
      </c>
    </row>
    <row r="138" spans="1:20" x14ac:dyDescent="0.2">
      <c r="A138" s="24"/>
      <c r="B138" s="24"/>
      <c r="C138" s="7"/>
      <c r="D138" s="7"/>
      <c r="E138" s="8"/>
      <c r="F138" s="8"/>
      <c r="G138" s="7"/>
      <c r="H138" s="8"/>
      <c r="I138" s="8"/>
      <c r="J138" s="39" t="str">
        <f>Instructions!$F$54</f>
        <v>High Risk</v>
      </c>
      <c r="K138" s="23">
        <f>Instructions!$F$64</f>
        <v>0.8</v>
      </c>
      <c r="L138" s="23">
        <f>Instructions!$F$67</f>
        <v>0.1</v>
      </c>
      <c r="M138" s="39">
        <f t="shared" si="0"/>
        <v>0</v>
      </c>
      <c r="N138" s="9"/>
      <c r="O138" s="9"/>
      <c r="P138" s="40">
        <f>_xlfn.IFNA(MAX(Calculations!X138:Y138)," ")</f>
        <v>0</v>
      </c>
      <c r="Q138" s="41" t="str" cm="1">
        <f t="array" ref="Q138">_xlfn.IFNA(_xlfn.IFS(Calculations!X138&gt;Calculations!T138,"NOT COMPATIBLE",Calculations!Y138&gt;Calculations!T138,"NOT COMPATIBLE",AND(Calculations!T138&gt;Calculations!Y138,Calculations!AF138&gt;Calculations!AB138),Calculations!AF138,AND(Calculations!T138&gt;Calculations!Y138,Calculations!AB138&gt;Calculations!AF138),Calculations!AC138)," ")</f>
        <v xml:space="preserve"> </v>
      </c>
      <c r="R138" t="str">
        <f>IF(B138='Drop Downs'!$B$33,"*REQUIRES DCFC"," ")</f>
        <v xml:space="preserve"> </v>
      </c>
      <c r="S138" s="38"/>
      <c r="T138" s="42" t="str">
        <f>IFERROR(IF(S138="","",Calculations!AL138),"")</f>
        <v/>
      </c>
    </row>
    <row r="139" spans="1:20" x14ac:dyDescent="0.2">
      <c r="A139" s="24"/>
      <c r="B139" s="24"/>
      <c r="C139" s="7"/>
      <c r="D139" s="7"/>
      <c r="E139" s="8"/>
      <c r="F139" s="8"/>
      <c r="G139" s="7"/>
      <c r="H139" s="8"/>
      <c r="I139" s="8"/>
      <c r="J139" s="39" t="str">
        <f>Instructions!$F$54</f>
        <v>High Risk</v>
      </c>
      <c r="K139" s="23">
        <f>Instructions!$F$64</f>
        <v>0.8</v>
      </c>
      <c r="L139" s="23">
        <f>Instructions!$F$67</f>
        <v>0.1</v>
      </c>
      <c r="M139" s="39">
        <f t="shared" si="0"/>
        <v>0</v>
      </c>
      <c r="N139" s="9"/>
      <c r="O139" s="9"/>
      <c r="P139" s="40">
        <f>_xlfn.IFNA(MAX(Calculations!X139:Y139)," ")</f>
        <v>0</v>
      </c>
      <c r="Q139" s="41" t="str" cm="1">
        <f t="array" ref="Q139">_xlfn.IFNA(_xlfn.IFS(Calculations!X139&gt;Calculations!T139,"NOT COMPATIBLE",Calculations!Y139&gt;Calculations!T139,"NOT COMPATIBLE",AND(Calculations!T139&gt;Calculations!Y139,Calculations!AF139&gt;Calculations!AB139),Calculations!AF139,AND(Calculations!T139&gt;Calculations!Y139,Calculations!AB139&gt;Calculations!AF139),Calculations!AC139)," ")</f>
        <v xml:space="preserve"> </v>
      </c>
      <c r="R139" t="str">
        <f>IF(B139='Drop Downs'!$B$33,"*REQUIRES DCFC"," ")</f>
        <v xml:space="preserve"> </v>
      </c>
      <c r="S139" s="38"/>
      <c r="T139" s="42" t="str">
        <f>IFERROR(IF(S139="","",Calculations!AL139),"")</f>
        <v/>
      </c>
    </row>
    <row r="140" spans="1:20" x14ac:dyDescent="0.2">
      <c r="A140" s="24"/>
      <c r="B140" s="24"/>
      <c r="C140" s="7"/>
      <c r="D140" s="7"/>
      <c r="E140" s="8"/>
      <c r="F140" s="8"/>
      <c r="G140" s="7"/>
      <c r="H140" s="8"/>
      <c r="I140" s="8"/>
      <c r="J140" s="39" t="str">
        <f>Instructions!$F$54</f>
        <v>High Risk</v>
      </c>
      <c r="K140" s="23">
        <f>Instructions!$F$64</f>
        <v>0.8</v>
      </c>
      <c r="L140" s="23">
        <f>Instructions!$F$67</f>
        <v>0.1</v>
      </c>
      <c r="M140" s="39">
        <f t="shared" si="0"/>
        <v>0</v>
      </c>
      <c r="N140" s="9"/>
      <c r="O140" s="9"/>
      <c r="P140" s="40">
        <f>_xlfn.IFNA(MAX(Calculations!X140:Y140)," ")</f>
        <v>0</v>
      </c>
      <c r="Q140" s="41" t="str" cm="1">
        <f t="array" ref="Q140">_xlfn.IFNA(_xlfn.IFS(Calculations!X140&gt;Calculations!T140,"NOT COMPATIBLE",Calculations!Y140&gt;Calculations!T140,"NOT COMPATIBLE",AND(Calculations!T140&gt;Calculations!Y140,Calculations!AF140&gt;Calculations!AB140),Calculations!AF140,AND(Calculations!T140&gt;Calculations!Y140,Calculations!AB140&gt;Calculations!AF140),Calculations!AC140)," ")</f>
        <v xml:space="preserve"> </v>
      </c>
      <c r="R140" t="str">
        <f>IF(B140='Drop Downs'!$B$33,"*REQUIRES DCFC"," ")</f>
        <v xml:space="preserve"> </v>
      </c>
      <c r="S140" s="38"/>
      <c r="T140" s="42" t="str">
        <f>IFERROR(IF(S140="","",Calculations!AL140),"")</f>
        <v/>
      </c>
    </row>
    <row r="141" spans="1:20" x14ac:dyDescent="0.2">
      <c r="A141" s="24"/>
      <c r="B141" s="24"/>
      <c r="C141" s="7"/>
      <c r="D141" s="7"/>
      <c r="E141" s="8"/>
      <c r="F141" s="8"/>
      <c r="G141" s="7"/>
      <c r="H141" s="8"/>
      <c r="I141" s="8"/>
      <c r="J141" s="39" t="str">
        <f>Instructions!$F$54</f>
        <v>High Risk</v>
      </c>
      <c r="K141" s="23">
        <f>Instructions!$F$64</f>
        <v>0.8</v>
      </c>
      <c r="L141" s="23">
        <f>Instructions!$F$67</f>
        <v>0.1</v>
      </c>
      <c r="M141" s="39">
        <f t="shared" si="0"/>
        <v>0</v>
      </c>
      <c r="N141" s="9"/>
      <c r="O141" s="9"/>
      <c r="P141" s="40">
        <f>_xlfn.IFNA(MAX(Calculations!X141:Y141)," ")</f>
        <v>0</v>
      </c>
      <c r="Q141" s="41" t="str" cm="1">
        <f t="array" ref="Q141">_xlfn.IFNA(_xlfn.IFS(Calculations!X141&gt;Calculations!T141,"NOT COMPATIBLE",Calculations!Y141&gt;Calculations!T141,"NOT COMPATIBLE",AND(Calculations!T141&gt;Calculations!Y141,Calculations!AF141&gt;Calculations!AB141),Calculations!AF141,AND(Calculations!T141&gt;Calculations!Y141,Calculations!AB141&gt;Calculations!AF141),Calculations!AC141)," ")</f>
        <v xml:space="preserve"> </v>
      </c>
      <c r="R141" t="str">
        <f>IF(B141='Drop Downs'!$B$33,"*REQUIRES DCFC"," ")</f>
        <v xml:space="preserve"> </v>
      </c>
      <c r="S141" s="38"/>
      <c r="T141" s="42" t="str">
        <f>IFERROR(IF(S141="","",Calculations!AL141),"")</f>
        <v/>
      </c>
    </row>
    <row r="142" spans="1:20" x14ac:dyDescent="0.2">
      <c r="A142" s="24"/>
      <c r="B142" s="24"/>
      <c r="C142" s="7"/>
      <c r="D142" s="7"/>
      <c r="E142" s="8"/>
      <c r="F142" s="8"/>
      <c r="G142" s="7"/>
      <c r="H142" s="8"/>
      <c r="I142" s="8"/>
      <c r="J142" s="39" t="str">
        <f>Instructions!$F$54</f>
        <v>High Risk</v>
      </c>
      <c r="K142" s="23">
        <f>Instructions!$F$64</f>
        <v>0.8</v>
      </c>
      <c r="L142" s="23">
        <f>Instructions!$F$67</f>
        <v>0.1</v>
      </c>
      <c r="M142" s="39">
        <f t="shared" si="0"/>
        <v>0</v>
      </c>
      <c r="N142" s="9"/>
      <c r="O142" s="9"/>
      <c r="P142" s="40">
        <f>_xlfn.IFNA(MAX(Calculations!X142:Y142)," ")</f>
        <v>0</v>
      </c>
      <c r="Q142" s="41" t="str" cm="1">
        <f t="array" ref="Q142">_xlfn.IFNA(_xlfn.IFS(Calculations!X142&gt;Calculations!T142,"NOT COMPATIBLE",Calculations!Y142&gt;Calculations!T142,"NOT COMPATIBLE",AND(Calculations!T142&gt;Calculations!Y142,Calculations!AF142&gt;Calculations!AB142),Calculations!AF142,AND(Calculations!T142&gt;Calculations!Y142,Calculations!AB142&gt;Calculations!AF142),Calculations!AC142)," ")</f>
        <v xml:space="preserve"> </v>
      </c>
      <c r="R142" t="str">
        <f>IF(B142='Drop Downs'!$B$33,"*REQUIRES DCFC"," ")</f>
        <v xml:space="preserve"> </v>
      </c>
      <c r="S142" s="38"/>
      <c r="T142" s="42" t="str">
        <f>IFERROR(IF(S142="","",Calculations!AL142),"")</f>
        <v/>
      </c>
    </row>
    <row r="143" spans="1:20" x14ac:dyDescent="0.2">
      <c r="A143" s="24"/>
      <c r="B143" s="24"/>
      <c r="C143" s="7"/>
      <c r="D143" s="7"/>
      <c r="E143" s="8"/>
      <c r="F143" s="8"/>
      <c r="G143" s="7"/>
      <c r="H143" s="8"/>
      <c r="I143" s="8"/>
      <c r="J143" s="39" t="str">
        <f>Instructions!$F$54</f>
        <v>High Risk</v>
      </c>
      <c r="K143" s="23">
        <f>Instructions!$F$64</f>
        <v>0.8</v>
      </c>
      <c r="L143" s="23">
        <f>Instructions!$F$67</f>
        <v>0.1</v>
      </c>
      <c r="M143" s="39">
        <f t="shared" si="0"/>
        <v>0</v>
      </c>
      <c r="N143" s="9"/>
      <c r="O143" s="9"/>
      <c r="P143" s="40">
        <f>_xlfn.IFNA(MAX(Calculations!X143:Y143)," ")</f>
        <v>0</v>
      </c>
      <c r="Q143" s="41" t="str" cm="1">
        <f t="array" ref="Q143">_xlfn.IFNA(_xlfn.IFS(Calculations!X143&gt;Calculations!T143,"NOT COMPATIBLE",Calculations!Y143&gt;Calculations!T143,"NOT COMPATIBLE",AND(Calculations!T143&gt;Calculations!Y143,Calculations!AF143&gt;Calculations!AB143),Calculations!AF143,AND(Calculations!T143&gt;Calculations!Y143,Calculations!AB143&gt;Calculations!AF143),Calculations!AC143)," ")</f>
        <v xml:space="preserve"> </v>
      </c>
      <c r="R143" t="str">
        <f>IF(B143='Drop Downs'!$B$33,"*REQUIRES DCFC"," ")</f>
        <v xml:space="preserve"> </v>
      </c>
      <c r="S143" s="38"/>
      <c r="T143" s="42" t="str">
        <f>IFERROR(IF(S143="","",Calculations!AL143),"")</f>
        <v/>
      </c>
    </row>
    <row r="144" spans="1:20" x14ac:dyDescent="0.2">
      <c r="A144" s="24"/>
      <c r="B144" s="24"/>
      <c r="C144" s="7"/>
      <c r="D144" s="7"/>
      <c r="E144" s="8"/>
      <c r="F144" s="8"/>
      <c r="G144" s="7"/>
      <c r="H144" s="8"/>
      <c r="I144" s="8"/>
      <c r="J144" s="39" t="str">
        <f>Instructions!$F$54</f>
        <v>High Risk</v>
      </c>
      <c r="K144" s="23">
        <f>Instructions!$F$64</f>
        <v>0.8</v>
      </c>
      <c r="L144" s="23">
        <f>Instructions!$F$67</f>
        <v>0.1</v>
      </c>
      <c r="M144" s="39">
        <f t="shared" si="0"/>
        <v>0</v>
      </c>
      <c r="N144" s="9"/>
      <c r="O144" s="9"/>
      <c r="P144" s="40">
        <f>_xlfn.IFNA(MAX(Calculations!X144:Y144)," ")</f>
        <v>0</v>
      </c>
      <c r="Q144" s="41" t="str" cm="1">
        <f t="array" ref="Q144">_xlfn.IFNA(_xlfn.IFS(Calculations!X144&gt;Calculations!T144,"NOT COMPATIBLE",Calculations!Y144&gt;Calculations!T144,"NOT COMPATIBLE",AND(Calculations!T144&gt;Calculations!Y144,Calculations!AF144&gt;Calculations!AB144),Calculations!AF144,AND(Calculations!T144&gt;Calculations!Y144,Calculations!AB144&gt;Calculations!AF144),Calculations!AC144)," ")</f>
        <v xml:space="preserve"> </v>
      </c>
      <c r="R144" t="str">
        <f>IF(B144='Drop Downs'!$B$33,"*REQUIRES DCFC"," ")</f>
        <v xml:space="preserve"> </v>
      </c>
      <c r="S144" s="38"/>
      <c r="T144" s="42" t="str">
        <f>IFERROR(IF(S144="","",Calculations!AL144),"")</f>
        <v/>
      </c>
    </row>
    <row r="145" spans="1:20" x14ac:dyDescent="0.2">
      <c r="A145" s="24"/>
      <c r="B145" s="24"/>
      <c r="C145" s="7"/>
      <c r="D145" s="7"/>
      <c r="E145" s="8"/>
      <c r="F145" s="8"/>
      <c r="G145" s="7"/>
      <c r="H145" s="8"/>
      <c r="I145" s="8"/>
      <c r="J145" s="39" t="str">
        <f>Instructions!$F$54</f>
        <v>High Risk</v>
      </c>
      <c r="K145" s="23">
        <f>Instructions!$F$64</f>
        <v>0.8</v>
      </c>
      <c r="L145" s="23">
        <f>Instructions!$F$67</f>
        <v>0.1</v>
      </c>
      <c r="M145" s="39">
        <f t="shared" si="0"/>
        <v>0</v>
      </c>
      <c r="N145" s="9"/>
      <c r="O145" s="9"/>
      <c r="P145" s="40">
        <f>_xlfn.IFNA(MAX(Calculations!X145:Y145)," ")</f>
        <v>0</v>
      </c>
      <c r="Q145" s="41" t="str" cm="1">
        <f t="array" ref="Q145">_xlfn.IFNA(_xlfn.IFS(Calculations!X145&gt;Calculations!T145,"NOT COMPATIBLE",Calculations!Y145&gt;Calculations!T145,"NOT COMPATIBLE",AND(Calculations!T145&gt;Calculations!Y145,Calculations!AF145&gt;Calculations!AB145),Calculations!AF145,AND(Calculations!T145&gt;Calculations!Y145,Calculations!AB145&gt;Calculations!AF145),Calculations!AC145)," ")</f>
        <v xml:space="preserve"> </v>
      </c>
      <c r="R145" t="str">
        <f>IF(B145='Drop Downs'!$B$33,"*REQUIRES DCFC"," ")</f>
        <v xml:space="preserve"> </v>
      </c>
      <c r="S145" s="38"/>
      <c r="T145" s="42" t="str">
        <f>IFERROR(IF(S145="","",Calculations!AL145),"")</f>
        <v/>
      </c>
    </row>
    <row r="146" spans="1:20" x14ac:dyDescent="0.2">
      <c r="A146" s="24"/>
      <c r="B146" s="24"/>
      <c r="C146" s="7"/>
      <c r="D146" s="7"/>
      <c r="E146" s="8"/>
      <c r="F146" s="8"/>
      <c r="G146" s="7"/>
      <c r="H146" s="8"/>
      <c r="I146" s="8"/>
      <c r="J146" s="39" t="str">
        <f>Instructions!$F$54</f>
        <v>High Risk</v>
      </c>
      <c r="K146" s="23">
        <f>Instructions!$F$64</f>
        <v>0.8</v>
      </c>
      <c r="L146" s="23">
        <f>Instructions!$F$67</f>
        <v>0.1</v>
      </c>
      <c r="M146" s="39">
        <f t="shared" si="0"/>
        <v>0</v>
      </c>
      <c r="N146" s="9"/>
      <c r="O146" s="9"/>
      <c r="P146" s="40">
        <f>_xlfn.IFNA(MAX(Calculations!X146:Y146)," ")</f>
        <v>0</v>
      </c>
      <c r="Q146" s="41" t="str" cm="1">
        <f t="array" ref="Q146">_xlfn.IFNA(_xlfn.IFS(Calculations!X146&gt;Calculations!T146,"NOT COMPATIBLE",Calculations!Y146&gt;Calculations!T146,"NOT COMPATIBLE",AND(Calculations!T146&gt;Calculations!Y146,Calculations!AF146&gt;Calculations!AB146),Calculations!AF146,AND(Calculations!T146&gt;Calculations!Y146,Calculations!AB146&gt;Calculations!AF146),Calculations!AC146)," ")</f>
        <v xml:space="preserve"> </v>
      </c>
      <c r="R146" t="str">
        <f>IF(B146='Drop Downs'!$B$33,"*REQUIRES DCFC"," ")</f>
        <v xml:space="preserve"> </v>
      </c>
      <c r="S146" s="38"/>
      <c r="T146" s="42" t="str">
        <f>IFERROR(IF(S146="","",Calculations!AL146),"")</f>
        <v/>
      </c>
    </row>
    <row r="147" spans="1:20" x14ac:dyDescent="0.2">
      <c r="A147" s="24"/>
      <c r="B147" s="24"/>
      <c r="C147" s="7"/>
      <c r="D147" s="7"/>
      <c r="E147" s="8"/>
      <c r="F147" s="8"/>
      <c r="G147" s="7"/>
      <c r="H147" s="8"/>
      <c r="I147" s="8"/>
      <c r="J147" s="39" t="str">
        <f>Instructions!$F$54</f>
        <v>High Risk</v>
      </c>
      <c r="K147" s="23">
        <f>Instructions!$F$64</f>
        <v>0.8</v>
      </c>
      <c r="L147" s="23">
        <f>Instructions!$F$67</f>
        <v>0.1</v>
      </c>
      <c r="M147" s="39">
        <f t="shared" si="0"/>
        <v>0</v>
      </c>
      <c r="N147" s="9"/>
      <c r="O147" s="9"/>
      <c r="P147" s="40">
        <f>_xlfn.IFNA(MAX(Calculations!X147:Y147)," ")</f>
        <v>0</v>
      </c>
      <c r="Q147" s="41" t="str" cm="1">
        <f t="array" ref="Q147">_xlfn.IFNA(_xlfn.IFS(Calculations!X147&gt;Calculations!T147,"NOT COMPATIBLE",Calculations!Y147&gt;Calculations!T147,"NOT COMPATIBLE",AND(Calculations!T147&gt;Calculations!Y147,Calculations!AF147&gt;Calculations!AB147),Calculations!AF147,AND(Calculations!T147&gt;Calculations!Y147,Calculations!AB147&gt;Calculations!AF147),Calculations!AC147)," ")</f>
        <v xml:space="preserve"> </v>
      </c>
      <c r="R147" t="str">
        <f>IF(B147='Drop Downs'!$B$33,"*REQUIRES DCFC"," ")</f>
        <v xml:space="preserve"> </v>
      </c>
      <c r="S147" s="38"/>
      <c r="T147" s="42" t="str">
        <f>IFERROR(IF(S147="","",Calculations!AL147),"")</f>
        <v/>
      </c>
    </row>
    <row r="148" spans="1:20" x14ac:dyDescent="0.2">
      <c r="A148" s="24"/>
      <c r="B148" s="24"/>
      <c r="C148" s="7"/>
      <c r="D148" s="7"/>
      <c r="E148" s="8"/>
      <c r="F148" s="8"/>
      <c r="G148" s="7"/>
      <c r="H148" s="8"/>
      <c r="I148" s="8"/>
      <c r="J148" s="39" t="str">
        <f>Instructions!$F$54</f>
        <v>High Risk</v>
      </c>
      <c r="K148" s="23">
        <f>Instructions!$F$64</f>
        <v>0.8</v>
      </c>
      <c r="L148" s="23">
        <f>Instructions!$F$67</f>
        <v>0.1</v>
      </c>
      <c r="M148" s="39">
        <f t="shared" si="0"/>
        <v>0</v>
      </c>
      <c r="N148" s="9"/>
      <c r="O148" s="9"/>
      <c r="P148" s="40">
        <f>_xlfn.IFNA(MAX(Calculations!X148:Y148)," ")</f>
        <v>0</v>
      </c>
      <c r="Q148" s="41" t="str" cm="1">
        <f t="array" ref="Q148">_xlfn.IFNA(_xlfn.IFS(Calculations!X148&gt;Calculations!T148,"NOT COMPATIBLE",Calculations!Y148&gt;Calculations!T148,"NOT COMPATIBLE",AND(Calculations!T148&gt;Calculations!Y148,Calculations!AF148&gt;Calculations!AB148),Calculations!AF148,AND(Calculations!T148&gt;Calculations!Y148,Calculations!AB148&gt;Calculations!AF148),Calculations!AC148)," ")</f>
        <v xml:space="preserve"> </v>
      </c>
      <c r="R148" t="str">
        <f>IF(B148='Drop Downs'!$B$33,"*REQUIRES DCFC"," ")</f>
        <v xml:space="preserve"> </v>
      </c>
      <c r="S148" s="38"/>
      <c r="T148" s="42" t="str">
        <f>IFERROR(IF(S148="","",Calculations!AL148),"")</f>
        <v/>
      </c>
    </row>
    <row r="149" spans="1:20" x14ac:dyDescent="0.2">
      <c r="A149" s="24"/>
      <c r="B149" s="24"/>
      <c r="C149" s="7"/>
      <c r="D149" s="7"/>
      <c r="E149" s="8"/>
      <c r="F149" s="8"/>
      <c r="G149" s="7"/>
      <c r="H149" s="8"/>
      <c r="I149" s="8"/>
      <c r="J149" s="39" t="str">
        <f>Instructions!$F$54</f>
        <v>High Risk</v>
      </c>
      <c r="K149" s="23">
        <f>Instructions!$F$64</f>
        <v>0.8</v>
      </c>
      <c r="L149" s="23">
        <f>Instructions!$F$67</f>
        <v>0.1</v>
      </c>
      <c r="M149" s="39">
        <f t="shared" si="0"/>
        <v>0</v>
      </c>
      <c r="N149" s="9"/>
      <c r="O149" s="9"/>
      <c r="P149" s="40">
        <f>_xlfn.IFNA(MAX(Calculations!X149:Y149)," ")</f>
        <v>0</v>
      </c>
      <c r="Q149" s="41" t="str" cm="1">
        <f t="array" ref="Q149">_xlfn.IFNA(_xlfn.IFS(Calculations!X149&gt;Calculations!T149,"NOT COMPATIBLE",Calculations!Y149&gt;Calculations!T149,"NOT COMPATIBLE",AND(Calculations!T149&gt;Calculations!Y149,Calculations!AF149&gt;Calculations!AB149),Calculations!AF149,AND(Calculations!T149&gt;Calculations!Y149,Calculations!AB149&gt;Calculations!AF149),Calculations!AC149)," ")</f>
        <v xml:space="preserve"> </v>
      </c>
      <c r="R149" t="str">
        <f>IF(B149='Drop Downs'!$B$33,"*REQUIRES DCFC"," ")</f>
        <v xml:space="preserve"> </v>
      </c>
      <c r="S149" s="38"/>
      <c r="T149" s="42" t="str">
        <f>IFERROR(IF(S149="","",Calculations!AL149),"")</f>
        <v/>
      </c>
    </row>
    <row r="150" spans="1:20" x14ac:dyDescent="0.2">
      <c r="A150" s="24"/>
      <c r="B150" s="24"/>
      <c r="C150" s="7"/>
      <c r="D150" s="7"/>
      <c r="E150" s="8"/>
      <c r="F150" s="8"/>
      <c r="G150" s="7"/>
      <c r="H150" s="8"/>
      <c r="I150" s="8"/>
      <c r="J150" s="39" t="str">
        <f>Instructions!$F$54</f>
        <v>High Risk</v>
      </c>
      <c r="K150" s="23">
        <f>Instructions!$F$64</f>
        <v>0.8</v>
      </c>
      <c r="L150" s="23">
        <f>Instructions!$F$67</f>
        <v>0.1</v>
      </c>
      <c r="M150" s="39">
        <f t="shared" si="0"/>
        <v>0</v>
      </c>
      <c r="N150" s="9"/>
      <c r="O150" s="9"/>
      <c r="P150" s="40">
        <f>_xlfn.IFNA(MAX(Calculations!X150:Y150)," ")</f>
        <v>0</v>
      </c>
      <c r="Q150" s="41" t="str" cm="1">
        <f t="array" ref="Q150">_xlfn.IFNA(_xlfn.IFS(Calculations!X150&gt;Calculations!T150,"NOT COMPATIBLE",Calculations!Y150&gt;Calculations!T150,"NOT COMPATIBLE",AND(Calculations!T150&gt;Calculations!Y150,Calculations!AF150&gt;Calculations!AB150),Calculations!AF150,AND(Calculations!T150&gt;Calculations!Y150,Calculations!AB150&gt;Calculations!AF150),Calculations!AC150)," ")</f>
        <v xml:space="preserve"> </v>
      </c>
      <c r="R150" t="str">
        <f>IF(B150='Drop Downs'!$B$33,"*REQUIRES DCFC"," ")</f>
        <v xml:space="preserve"> </v>
      </c>
      <c r="S150" s="38"/>
      <c r="T150" s="42" t="str">
        <f>IFERROR(IF(S150="","",Calculations!AL150),"")</f>
        <v/>
      </c>
    </row>
    <row r="151" spans="1:20" x14ac:dyDescent="0.2">
      <c r="A151" s="24"/>
      <c r="B151" s="24"/>
      <c r="C151" s="7"/>
      <c r="D151" s="7"/>
      <c r="E151" s="8"/>
      <c r="F151" s="8"/>
      <c r="G151" s="7"/>
      <c r="H151" s="8"/>
      <c r="I151" s="8"/>
      <c r="J151" s="39" t="str">
        <f>Instructions!$F$54</f>
        <v>High Risk</v>
      </c>
      <c r="K151" s="23">
        <f>Instructions!$F$64</f>
        <v>0.8</v>
      </c>
      <c r="L151" s="23">
        <f>Instructions!$F$67</f>
        <v>0.1</v>
      </c>
      <c r="M151" s="39">
        <f t="shared" si="0"/>
        <v>0</v>
      </c>
      <c r="N151" s="9"/>
      <c r="O151" s="9"/>
      <c r="P151" s="40">
        <f>_xlfn.IFNA(MAX(Calculations!X151:Y151)," ")</f>
        <v>0</v>
      </c>
      <c r="Q151" s="41" t="str" cm="1">
        <f t="array" ref="Q151">_xlfn.IFNA(_xlfn.IFS(Calculations!X151&gt;Calculations!T151,"NOT COMPATIBLE",Calculations!Y151&gt;Calculations!T151,"NOT COMPATIBLE",AND(Calculations!T151&gt;Calculations!Y151,Calculations!AF151&gt;Calculations!AB151),Calculations!AF151,AND(Calculations!T151&gt;Calculations!Y151,Calculations!AB151&gt;Calculations!AF151),Calculations!AC151)," ")</f>
        <v xml:space="preserve"> </v>
      </c>
      <c r="R151" t="str">
        <f>IF(B151='Drop Downs'!$B$33,"*REQUIRES DCFC"," ")</f>
        <v xml:space="preserve"> </v>
      </c>
      <c r="S151" s="38"/>
      <c r="T151" s="42" t="str">
        <f>IFERROR(IF(S151="","",Calculations!AL151),"")</f>
        <v/>
      </c>
    </row>
    <row r="152" spans="1:20" x14ac:dyDescent="0.2">
      <c r="A152" s="24"/>
      <c r="B152" s="24"/>
      <c r="C152" s="7"/>
      <c r="D152" s="7"/>
      <c r="E152" s="8"/>
      <c r="F152" s="8"/>
      <c r="G152" s="7"/>
      <c r="H152" s="8"/>
      <c r="I152" s="8"/>
      <c r="J152" s="39" t="str">
        <f>Instructions!$F$54</f>
        <v>High Risk</v>
      </c>
      <c r="K152" s="23">
        <f>Instructions!$F$64</f>
        <v>0.8</v>
      </c>
      <c r="L152" s="23">
        <f>Instructions!$F$67</f>
        <v>0.1</v>
      </c>
      <c r="M152" s="39">
        <f t="shared" si="0"/>
        <v>0</v>
      </c>
      <c r="N152" s="9"/>
      <c r="O152" s="9"/>
      <c r="P152" s="40">
        <f>_xlfn.IFNA(MAX(Calculations!X152:Y152)," ")</f>
        <v>0</v>
      </c>
      <c r="Q152" s="41" t="str" cm="1">
        <f t="array" ref="Q152">_xlfn.IFNA(_xlfn.IFS(Calculations!X152&gt;Calculations!T152,"NOT COMPATIBLE",Calculations!Y152&gt;Calculations!T152,"NOT COMPATIBLE",AND(Calculations!T152&gt;Calculations!Y152,Calculations!AF152&gt;Calculations!AB152),Calculations!AF152,AND(Calculations!T152&gt;Calculations!Y152,Calculations!AB152&gt;Calculations!AF152),Calculations!AC152)," ")</f>
        <v xml:space="preserve"> </v>
      </c>
      <c r="R152" t="str">
        <f>IF(B152='Drop Downs'!$B$33,"*REQUIRES DCFC"," ")</f>
        <v xml:space="preserve"> </v>
      </c>
      <c r="S152" s="38"/>
      <c r="T152" s="42" t="str">
        <f>IFERROR(IF(S152="","",Calculations!AL152),"")</f>
        <v/>
      </c>
    </row>
    <row r="153" spans="1:20" x14ac:dyDescent="0.2">
      <c r="A153" s="24"/>
      <c r="B153" s="24"/>
      <c r="C153" s="7"/>
      <c r="D153" s="7"/>
      <c r="E153" s="8"/>
      <c r="F153" s="8"/>
      <c r="G153" s="7"/>
      <c r="H153" s="8"/>
      <c r="I153" s="8"/>
      <c r="J153" s="39" t="str">
        <f>Instructions!$F$54</f>
        <v>High Risk</v>
      </c>
      <c r="K153" s="23">
        <f>Instructions!$F$64</f>
        <v>0.8</v>
      </c>
      <c r="L153" s="23">
        <f>Instructions!$F$67</f>
        <v>0.1</v>
      </c>
      <c r="M153" s="39">
        <f t="shared" si="0"/>
        <v>0</v>
      </c>
      <c r="N153" s="9"/>
      <c r="O153" s="9"/>
      <c r="P153" s="40">
        <f>_xlfn.IFNA(MAX(Calculations!X153:Y153)," ")</f>
        <v>0</v>
      </c>
      <c r="Q153" s="41" t="str" cm="1">
        <f t="array" ref="Q153">_xlfn.IFNA(_xlfn.IFS(Calculations!X153&gt;Calculations!T153,"NOT COMPATIBLE",Calculations!Y153&gt;Calculations!T153,"NOT COMPATIBLE",AND(Calculations!T153&gt;Calculations!Y153,Calculations!AF153&gt;Calculations!AB153),Calculations!AF153,AND(Calculations!T153&gt;Calculations!Y153,Calculations!AB153&gt;Calculations!AF153),Calculations!AC153)," ")</f>
        <v xml:space="preserve"> </v>
      </c>
      <c r="R153" t="str">
        <f>IF(B153='Drop Downs'!$B$33,"*REQUIRES DCFC"," ")</f>
        <v xml:space="preserve"> </v>
      </c>
      <c r="S153" s="38"/>
      <c r="T153" s="42" t="str">
        <f>IFERROR(IF(S153="","",Calculations!AL153),"")</f>
        <v/>
      </c>
    </row>
    <row r="154" spans="1:20" x14ac:dyDescent="0.2">
      <c r="A154" s="24"/>
      <c r="B154" s="24"/>
      <c r="C154" s="7"/>
      <c r="D154" s="7"/>
      <c r="E154" s="8"/>
      <c r="F154" s="8"/>
      <c r="G154" s="7"/>
      <c r="H154" s="8"/>
      <c r="I154" s="8"/>
      <c r="J154" s="39" t="str">
        <f>Instructions!$F$54</f>
        <v>High Risk</v>
      </c>
      <c r="K154" s="23">
        <f>Instructions!$F$64</f>
        <v>0.8</v>
      </c>
      <c r="L154" s="23">
        <f>Instructions!$F$67</f>
        <v>0.1</v>
      </c>
      <c r="M154" s="39">
        <f t="shared" si="0"/>
        <v>0</v>
      </c>
      <c r="N154" s="9"/>
      <c r="O154" s="9"/>
      <c r="P154" s="40">
        <f>_xlfn.IFNA(MAX(Calculations!X154:Y154)," ")</f>
        <v>0</v>
      </c>
      <c r="Q154" s="41" t="str" cm="1">
        <f t="array" ref="Q154">_xlfn.IFNA(_xlfn.IFS(Calculations!X154&gt;Calculations!T154,"NOT COMPATIBLE",Calculations!Y154&gt;Calculations!T154,"NOT COMPATIBLE",AND(Calculations!T154&gt;Calculations!Y154,Calculations!AF154&gt;Calculations!AB154),Calculations!AF154,AND(Calculations!T154&gt;Calculations!Y154,Calculations!AB154&gt;Calculations!AF154),Calculations!AC154)," ")</f>
        <v xml:space="preserve"> </v>
      </c>
      <c r="R154" t="str">
        <f>IF(B154='Drop Downs'!$B$33,"*REQUIRES DCFC"," ")</f>
        <v xml:space="preserve"> </v>
      </c>
      <c r="S154" s="38"/>
      <c r="T154" s="42" t="str">
        <f>IFERROR(IF(S154="","",Calculations!AL154),"")</f>
        <v/>
      </c>
    </row>
    <row r="155" spans="1:20" x14ac:dyDescent="0.2">
      <c r="A155" s="24"/>
      <c r="B155" s="24"/>
      <c r="C155" s="7"/>
      <c r="D155" s="7"/>
      <c r="E155" s="8"/>
      <c r="F155" s="8"/>
      <c r="G155" s="7"/>
      <c r="H155" s="8"/>
      <c r="I155" s="8"/>
      <c r="J155" s="39" t="str">
        <f>Instructions!$F$54</f>
        <v>High Risk</v>
      </c>
      <c r="K155" s="23">
        <f>Instructions!$F$64</f>
        <v>0.8</v>
      </c>
      <c r="L155" s="23">
        <f>Instructions!$F$67</f>
        <v>0.1</v>
      </c>
      <c r="M155" s="39">
        <f t="shared" si="0"/>
        <v>0</v>
      </c>
      <c r="N155" s="9"/>
      <c r="O155" s="9"/>
      <c r="P155" s="40">
        <f>_xlfn.IFNA(MAX(Calculations!X155:Y155)," ")</f>
        <v>0</v>
      </c>
      <c r="Q155" s="41" t="str" cm="1">
        <f t="array" ref="Q155">_xlfn.IFNA(_xlfn.IFS(Calculations!X155&gt;Calculations!T155,"NOT COMPATIBLE",Calculations!Y155&gt;Calculations!T155,"NOT COMPATIBLE",AND(Calculations!T155&gt;Calculations!Y155,Calculations!AF155&gt;Calculations!AB155),Calculations!AF155,AND(Calculations!T155&gt;Calculations!Y155,Calculations!AB155&gt;Calculations!AF155),Calculations!AC155)," ")</f>
        <v xml:space="preserve"> </v>
      </c>
      <c r="R155" t="str">
        <f>IF(B155='Drop Downs'!$B$33,"*REQUIRES DCFC"," ")</f>
        <v xml:space="preserve"> </v>
      </c>
      <c r="S155" s="38"/>
      <c r="T155" s="42" t="str">
        <f>IFERROR(IF(S155="","",Calculations!AL155),"")</f>
        <v/>
      </c>
    </row>
  </sheetData>
  <sheetProtection algorithmName="SHA-512" hashValue="fpL1ZkUvIrm9TDd0EnngkKHaxKmQw48TvtiNmZBYHqzrsNiNsXsdYVw5ZYEZGXi+yd06mrKa5MMnPTA7NX+0Ew==" saltValue="RzUWokHMooZVXKxJCcwhag==" spinCount="100000" sheet="1" objects="1" scenarios="1"/>
  <mergeCells count="9">
    <mergeCell ref="C3:I3"/>
    <mergeCell ref="A3:B3"/>
    <mergeCell ref="P3:Q3"/>
    <mergeCell ref="S3:T3"/>
    <mergeCell ref="A1:B1"/>
    <mergeCell ref="D1:H1"/>
    <mergeCell ref="N3:O3"/>
    <mergeCell ref="I1:T1"/>
    <mergeCell ref="A2:T2"/>
  </mergeCells>
  <conditionalFormatting sqref="S5:S13">
    <cfRule type="expression" dxfId="4" priority="8">
      <formula>"if(Calculations!$AH$3&gt;=100)"</formula>
    </cfRule>
  </conditionalFormatting>
  <conditionalFormatting sqref="T5:T155">
    <cfRule type="expression" dxfId="3" priority="1">
      <formula>T5=""</formula>
    </cfRule>
  </conditionalFormatting>
  <dataValidations count="3">
    <dataValidation type="list" allowBlank="1" showInputMessage="1" showErrorMessage="1" sqref="B5:B155" xr:uid="{8108F892-35D1-470B-AB78-A261319E6507}">
      <formula1>INDIRECT(A5)</formula1>
    </dataValidation>
    <dataValidation type="list" allowBlank="1" showInputMessage="1" showErrorMessage="1" sqref="A5:A155" xr:uid="{B06E0669-FECF-461D-A697-AB57684A1CF7}">
      <formula1>BusType</formula1>
    </dataValidation>
    <dataValidation type="list" allowBlank="1" showInputMessage="1" showErrorMessage="1" sqref="S5:S155" xr:uid="{E17CB741-26C5-400E-B77A-A4592AB9C9C5}">
      <formula1>Chargers</formula1>
    </dataValidation>
  </dataValidations>
  <hyperlinks>
    <hyperlink ref="I1" r:id="rId1" xr:uid="{B8FEE809-83E4-4202-80BB-050AF06DD164}"/>
  </hyperlinks>
  <pageMargins left="0.7" right="0.7" top="0.75" bottom="0.75" header="0.3" footer="0.3"/>
  <pageSetup orientation="portrait" horizontalDpi="1200" verticalDpi="1200" r:id="rId2"/>
  <extLst>
    <ext xmlns:x14="http://schemas.microsoft.com/office/spreadsheetml/2009/9/main" uri="{78C0D931-6437-407d-A8EE-F0AAD7539E65}">
      <x14:conditionalFormattings>
        <x14:conditionalFormatting xmlns:xm="http://schemas.microsoft.com/office/excel/2006/main">
          <x14:cfRule type="expression" priority="2" id="{D6D3D678-D066-4E1D-BB11-49EAB948D494}">
            <xm:f>AND(Calculations!AK5&gt;=1,T5&gt;L5)</xm:f>
            <x14:dxf>
              <fill>
                <patternFill>
                  <bgColor theme="9" tint="0.39994506668294322"/>
                </patternFill>
              </fill>
            </x14:dxf>
          </x14:cfRule>
          <x14:cfRule type="expression" priority="3" id="{D9F8A37E-F55E-4EC4-9F92-B3D492D7AC74}">
            <xm:f>AND(Calculations!AK5&gt;=1,T5&lt;=L5)</xm:f>
            <x14:dxf>
              <font>
                <color rgb="FFFF0000"/>
              </font>
              <fill>
                <patternFill>
                  <bgColor rgb="FFFFFFCC"/>
                </patternFill>
              </fill>
            </x14:dxf>
          </x14:cfRule>
          <x14:cfRule type="expression" priority="4" id="{77B55F85-5F1B-41A5-8AA6-2C5DCA707E6E}">
            <xm:f>Calculations!AK5&lt;=1</xm:f>
            <x14:dxf>
              <fill>
                <patternFill>
                  <bgColor rgb="FFFF0000"/>
                </patternFill>
              </fill>
            </x14:dxf>
          </x14:cfRule>
          <xm:sqref>T5:T155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216AC660-3778-47BF-AD61-125C3AAF8590}">
          <x14:formula1>
            <xm:f>'Drop Downs'!$D$2:$D$3</xm:f>
          </x14:formula1>
          <xm:sqref>O5:O155</xm:sqref>
        </x14:dataValidation>
        <x14:dataValidation type="list" allowBlank="1" showInputMessage="1" showErrorMessage="1" xr:uid="{69D6122C-5893-4BE3-8853-F495C13DE973}">
          <x14:formula1>
            <xm:f>'Drop Downs'!$E$2:$E$7</xm:f>
          </x14:formula1>
          <xm:sqref>C1 M5:M155</xm:sqref>
        </x14:dataValidation>
        <x14:dataValidation type="list" allowBlank="1" showInputMessage="1" showErrorMessage="1" xr:uid="{73A41E80-B638-42ED-B26E-19451B8F52B2}">
          <x14:formula1>
            <xm:f>'Drop Downs'!$F$2:$F$4</xm:f>
          </x14:formula1>
          <xm:sqref>N5:N155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2C04D-8716-4063-8A6C-F34D1E7D807D}">
  <dimension ref="A3:AL155"/>
  <sheetViews>
    <sheetView workbookViewId="0"/>
  </sheetViews>
  <sheetFormatPr baseColWidth="10" defaultColWidth="9.1640625" defaultRowHeight="12" x14ac:dyDescent="0.15"/>
  <cols>
    <col min="1" max="1" width="7.83203125" style="11" bestFit="1" customWidth="1"/>
    <col min="2" max="2" width="8.6640625" style="11" bestFit="1" customWidth="1"/>
    <col min="3" max="3" width="7.5" style="11" bestFit="1" customWidth="1"/>
    <col min="4" max="4" width="5.5" style="11" customWidth="1"/>
    <col min="5" max="5" width="7.1640625" style="11" bestFit="1" customWidth="1"/>
    <col min="6" max="6" width="7.6640625" style="11" customWidth="1"/>
    <col min="7" max="7" width="7.5" style="11" customWidth="1"/>
    <col min="8" max="8" width="7" style="11" bestFit="1" customWidth="1"/>
    <col min="9" max="9" width="8.33203125" style="11" bestFit="1" customWidth="1"/>
    <col min="10" max="10" width="9" style="11" customWidth="1"/>
    <col min="11" max="11" width="6.1640625" style="11" bestFit="1" customWidth="1"/>
    <col min="12" max="12" width="5.5" style="11" bestFit="1" customWidth="1"/>
    <col min="13" max="13" width="8" style="11" customWidth="1"/>
    <col min="14" max="14" width="7.83203125" style="11" bestFit="1" customWidth="1"/>
    <col min="15" max="15" width="7.5" style="11" customWidth="1"/>
    <col min="16" max="16" width="8" style="11" customWidth="1"/>
    <col min="17" max="17" width="9.6640625" style="11" customWidth="1"/>
    <col min="18" max="18" width="7.33203125" style="11" customWidth="1"/>
    <col min="19" max="19" width="8.33203125" style="11" customWidth="1"/>
    <col min="20" max="20" width="11.83203125" style="11" bestFit="1" customWidth="1"/>
    <col min="21" max="21" width="6.5" style="11" bestFit="1" customWidth="1"/>
    <col min="22" max="22" width="10" style="11" customWidth="1"/>
    <col min="23" max="23" width="9.5" style="11" bestFit="1" customWidth="1"/>
    <col min="24" max="24" width="7.1640625" style="11" bestFit="1" customWidth="1"/>
    <col min="25" max="25" width="6.5" style="11" bestFit="1" customWidth="1"/>
    <col min="26" max="26" width="9.5" style="11" customWidth="1"/>
    <col min="27" max="28" width="8.5" style="11" customWidth="1"/>
    <col min="29" max="29" width="9.5" style="11" bestFit="1" customWidth="1"/>
    <col min="30" max="30" width="9.5" style="11" customWidth="1"/>
    <col min="31" max="31" width="10.1640625" style="11" customWidth="1"/>
    <col min="32" max="32" width="7.5" style="11" customWidth="1"/>
    <col min="33" max="33" width="7.83203125" style="11" bestFit="1" customWidth="1"/>
    <col min="34" max="34" width="7.1640625" style="11" bestFit="1" customWidth="1"/>
    <col min="35" max="35" width="7.83203125" style="11" bestFit="1" customWidth="1"/>
    <col min="36" max="36" width="6.5" style="11" bestFit="1" customWidth="1"/>
    <col min="37" max="38" width="7.83203125" style="11" bestFit="1" customWidth="1"/>
    <col min="39" max="16384" width="9.1640625" style="11"/>
  </cols>
  <sheetData>
    <row r="3" spans="1:38" x14ac:dyDescent="0.15">
      <c r="A3" s="104" t="s">
        <v>87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5" t="s">
        <v>88</v>
      </c>
      <c r="AH3" s="105"/>
      <c r="AI3" s="105"/>
      <c r="AJ3" s="105"/>
      <c r="AK3" s="105"/>
      <c r="AL3" s="105"/>
    </row>
    <row r="4" spans="1:38" s="13" customFormat="1" ht="65" x14ac:dyDescent="0.15">
      <c r="A4" s="12" t="s">
        <v>89</v>
      </c>
      <c r="B4" s="12" t="s">
        <v>90</v>
      </c>
      <c r="C4" s="12" t="s">
        <v>91</v>
      </c>
      <c r="D4" s="12" t="s">
        <v>70</v>
      </c>
      <c r="E4" s="12" t="s">
        <v>92</v>
      </c>
      <c r="F4" s="12" t="s">
        <v>93</v>
      </c>
      <c r="G4" s="12" t="s">
        <v>94</v>
      </c>
      <c r="H4" s="12" t="s">
        <v>77</v>
      </c>
      <c r="I4" s="12" t="s">
        <v>95</v>
      </c>
      <c r="J4" s="12" t="s">
        <v>96</v>
      </c>
      <c r="K4" s="12" t="s">
        <v>97</v>
      </c>
      <c r="L4" s="12" t="s">
        <v>98</v>
      </c>
      <c r="M4" s="12" t="s">
        <v>99</v>
      </c>
      <c r="N4" s="12" t="s">
        <v>100</v>
      </c>
      <c r="O4" s="12" t="s">
        <v>82</v>
      </c>
      <c r="P4" s="12" t="s">
        <v>101</v>
      </c>
      <c r="Q4" s="12" t="s">
        <v>102</v>
      </c>
      <c r="R4" s="12" t="s">
        <v>103</v>
      </c>
      <c r="S4" s="12" t="s">
        <v>104</v>
      </c>
      <c r="T4" s="12" t="s">
        <v>105</v>
      </c>
      <c r="U4" s="12" t="s">
        <v>106</v>
      </c>
      <c r="V4" s="12" t="s">
        <v>107</v>
      </c>
      <c r="W4" s="12" t="s">
        <v>108</v>
      </c>
      <c r="X4" s="12" t="s">
        <v>109</v>
      </c>
      <c r="Y4" s="12" t="s">
        <v>110</v>
      </c>
      <c r="Z4" s="12" t="s">
        <v>186</v>
      </c>
      <c r="AA4" s="12" t="s">
        <v>111</v>
      </c>
      <c r="AB4" s="12" t="s">
        <v>112</v>
      </c>
      <c r="AC4" s="12" t="s">
        <v>113</v>
      </c>
      <c r="AD4" s="12" t="s">
        <v>114</v>
      </c>
      <c r="AE4" s="12" t="s">
        <v>115</v>
      </c>
      <c r="AF4" s="12" t="s">
        <v>116</v>
      </c>
      <c r="AG4" s="25" t="s">
        <v>117</v>
      </c>
      <c r="AH4" s="25" t="s">
        <v>118</v>
      </c>
      <c r="AI4" s="25" t="s">
        <v>119</v>
      </c>
      <c r="AJ4" s="25" t="s">
        <v>120</v>
      </c>
      <c r="AK4" s="25" t="s">
        <v>121</v>
      </c>
      <c r="AL4" s="25" t="s">
        <v>86</v>
      </c>
    </row>
    <row r="5" spans="1:38" x14ac:dyDescent="0.15">
      <c r="A5" s="14" t="str">
        <f>IFERROR(VLOOKUP('Route Analysis Tool'!B5,EffTable,4,FALSE),"")</f>
        <v/>
      </c>
      <c r="B5" s="15" t="str">
        <f>IFERROR(VLOOKUP('Route Analysis Tool'!B5,EffTable,2,FALSE),"")</f>
        <v/>
      </c>
      <c r="C5" s="15" t="str">
        <f>IFERROR(VLOOKUP('Route Analysis Tool'!B5,EffTable,3,FALSE),"")</f>
        <v/>
      </c>
      <c r="D5" s="16" t="str">
        <f>IF('Route Analysis Tool'!C5="","",'Route Analysis Tool'!C5)</f>
        <v/>
      </c>
      <c r="E5" s="16" t="str">
        <f>IF('Route Analysis Tool'!D5="","",'Route Analysis Tool'!D5)</f>
        <v/>
      </c>
      <c r="F5" s="17">
        <f>'Route Analysis Tool'!H5-'Route Analysis Tool'!F5</f>
        <v>0</v>
      </c>
      <c r="G5" s="17">
        <f>'Route Analysis Tool'!E5+1-'Route Analysis Tool'!I5</f>
        <v>1</v>
      </c>
      <c r="H5" s="16" cm="1">
        <f t="array" ref="H5">_xlfn.IFS('Route Analysis Tool'!J5='Drop Downs'!$A$2,1,'Route Analysis Tool'!J5='Drop Downs'!$A$3,0.9,'Route Analysis Tool'!J5='Drop Downs'!$A$4,0.8)</f>
        <v>0.8</v>
      </c>
      <c r="I5" s="16" t="e" cm="1">
        <f t="array" ref="I5">_xlfn.IFS('Route Analysis Tool'!M5='Drop Downs'!$E$2,0.75,'Route Analysis Tool'!M5='Drop Downs'!$E$3,0.7,'Route Analysis Tool'!M5='Drop Downs'!$E$4,0.65,'Route Analysis Tool'!M5='Drop Downs'!$E$5,0.6,'Route Analysis Tool'!M5='Drop Downs'!$E$6,0.55,'Route Analysis Tool'!M5='Drop Downs'!$E$7,0.5)</f>
        <v>#N/A</v>
      </c>
      <c r="J5" s="16" t="e" cm="1">
        <f t="array" ref="J5">_xlfn.IFS('Route Analysis Tool'!M5='Drop Downs'!$E$2,2,'Route Analysis Tool'!M5='Drop Downs'!$E$3,2,'Route Analysis Tool'!M5='Drop Downs'!$E$4,2,'Route Analysis Tool'!M5='Drop Downs'!$E$5,3,'Route Analysis Tool'!M5='Drop Downs'!$E$6,4,'Route Analysis Tool'!M5='Drop Downs'!$E$7,5)</f>
        <v>#N/A</v>
      </c>
      <c r="K5" s="16" t="str" cm="1">
        <f t="array" ref="K5">IFERROR(_xlfn.IFS('Route Analysis Tool'!N5='Drop Downs'!$F$2,1,'Route Analysis Tool'!N5='Drop Downs'!$F$3,0.8,'Route Analysis Tool'!N5='Drop Downs'!$F$4,0.9),"")</f>
        <v/>
      </c>
      <c r="L5" s="16" t="str" cm="1">
        <f t="array" ref="L5">IFERROR(_xlfn.IFS('Route Analysis Tool'!N5='Drop Downs'!$F$2,I5,'Route Analysis Tool'!N5='Drop Downs'!$F$3,K5,'Route Analysis Tool'!N5='Drop Downs'!$F$4,K5),"")</f>
        <v/>
      </c>
      <c r="M5" s="18">
        <f>'Route Analysis Tool'!K5</f>
        <v>0.8</v>
      </c>
      <c r="N5" s="18">
        <f>'Route Analysis Tool'!L5</f>
        <v>0.1</v>
      </c>
      <c r="O5" s="16" t="str" cm="1">
        <f t="array" ref="O5">IFERROR(_xlfn.IFS('Route Analysis Tool'!O5='Drop Downs'!$D$2,1,'Route Analysis Tool'!O5='Drop Downs'!$D$3,0),"")</f>
        <v/>
      </c>
      <c r="P5" s="19" t="str">
        <f>IFERROR(B5*N5,"")</f>
        <v/>
      </c>
      <c r="Q5" s="14" t="str">
        <f>IFERROR(A5/H5/L5,"")</f>
        <v/>
      </c>
      <c r="R5" s="19" t="str">
        <f>IFERROR(Q5*E5,"")</f>
        <v/>
      </c>
      <c r="S5" s="19" t="str">
        <f>IFERROR(Q5*'Route Analysis Tool'!G5,"")</f>
        <v/>
      </c>
      <c r="T5" s="19" t="str">
        <f>IFERROR(B5*M5*(1-N5),"")</f>
        <v/>
      </c>
      <c r="U5" s="19" t="str">
        <f>IFERROR(B5-P5,"")</f>
        <v/>
      </c>
      <c r="V5" s="19" t="str">
        <f>IFERROR(B5-R5,"")</f>
        <v/>
      </c>
      <c r="W5" s="19" t="str">
        <f>IFERROR((B5*M5)-R5,"")</f>
        <v/>
      </c>
      <c r="X5" s="20" t="str">
        <f>IFERROR(R5*O5,"")</f>
        <v/>
      </c>
      <c r="Y5" s="19" t="str">
        <f>IFERROR(R5+S5-X5,"")</f>
        <v/>
      </c>
      <c r="Z5" s="19" t="str">
        <f>IFERROR((B5*M5)-S5,"")</f>
        <v/>
      </c>
      <c r="AA5" s="19" t="str">
        <f>IFERROR(R5/(F5*24),"")</f>
        <v/>
      </c>
      <c r="AB5" s="19" t="str">
        <f>IFERROR((Y5/(G5*24))+J5,"")</f>
        <v/>
      </c>
      <c r="AC5" s="19" t="str">
        <f>IFERROR(((R5+S5)/(G5*24))+J5,"")</f>
        <v/>
      </c>
      <c r="AD5" s="19" t="str">
        <f>IFERROR((B5-P5)/(G5*24),"")</f>
        <v/>
      </c>
      <c r="AE5" s="19" t="str">
        <f>IFERROR(S5+P5,"")</f>
        <v/>
      </c>
      <c r="AF5" s="19" t="str">
        <f>IFERROR(((AE5-W5)/(F5*24))+(J5),"")</f>
        <v/>
      </c>
      <c r="AG5" s="26" t="str">
        <f>IFERROR(W5/B5,"")</f>
        <v/>
      </c>
      <c r="AH5" s="27" t="str">
        <f>IFERROR(O5*('Route Analysis Tool'!S5-J5)*(Calculations!F5*24),"")</f>
        <v/>
      </c>
      <c r="AI5" s="26" t="str">
        <f>IFERROR(IF(AH5&gt;=R5,Z5/B5,(W5+AH5-S5)/B5),"")</f>
        <v/>
      </c>
      <c r="AJ5" s="27" t="str">
        <f>IFERROR(('Route Analysis Tool'!S5-J5)*(Calculations!G5*24),"")</f>
        <v/>
      </c>
      <c r="AK5" s="26" t="str">
        <f>IFERROR((T5-R5+AH5-S5+AJ5)/T5, "")</f>
        <v/>
      </c>
      <c r="AL5" s="26" t="str">
        <f t="shared" ref="AL5:AL14" si="0">IFERROR(IF(AG5+AI5+AK5="","",MIN(AG5,AI5,AK5)),"")</f>
        <v/>
      </c>
    </row>
    <row r="6" spans="1:38" x14ac:dyDescent="0.15">
      <c r="A6" s="14" t="str">
        <f>IFERROR(VLOOKUP('Route Analysis Tool'!B6,EffTable,4,FALSE),"")</f>
        <v/>
      </c>
      <c r="B6" s="15" t="str">
        <f>IFERROR(VLOOKUP('Route Analysis Tool'!B6,EffTable,2,FALSE),"")</f>
        <v/>
      </c>
      <c r="C6" s="15" t="str">
        <f>IFERROR(VLOOKUP('Route Analysis Tool'!B6,EffTable,3,FALSE),"")</f>
        <v/>
      </c>
      <c r="D6" s="16" t="str">
        <f>IF('Route Analysis Tool'!C6="","",'Route Analysis Tool'!C6)</f>
        <v/>
      </c>
      <c r="E6" s="16" t="str">
        <f>IF('Route Analysis Tool'!D6="","",'Route Analysis Tool'!D6)</f>
        <v/>
      </c>
      <c r="F6" s="17">
        <f>'Route Analysis Tool'!H6-'Route Analysis Tool'!F6</f>
        <v>0</v>
      </c>
      <c r="G6" s="17">
        <f>'Route Analysis Tool'!E6+1-'Route Analysis Tool'!I6</f>
        <v>1</v>
      </c>
      <c r="H6" s="16" cm="1">
        <f t="array" ref="H6">_xlfn.IFS('Route Analysis Tool'!J6='Drop Downs'!$A$2,1,'Route Analysis Tool'!J6='Drop Downs'!$A$3,0.9,'Route Analysis Tool'!J6='Drop Downs'!$A$4,0.8)</f>
        <v>0.8</v>
      </c>
      <c r="I6" s="16" t="e" cm="1">
        <f t="array" ref="I6">_xlfn.IFS('Route Analysis Tool'!M6='Drop Downs'!$E$2,0.75,'Route Analysis Tool'!M6='Drop Downs'!$E$3,0.7,'Route Analysis Tool'!M6='Drop Downs'!$E$4,0.65,'Route Analysis Tool'!M6='Drop Downs'!$E$5,0.6,'Route Analysis Tool'!M6='Drop Downs'!$E$6,0.55,'Route Analysis Tool'!M6='Drop Downs'!$E$7,0.5)</f>
        <v>#N/A</v>
      </c>
      <c r="J6" s="16" t="e" cm="1">
        <f t="array" ref="J6">_xlfn.IFS('Route Analysis Tool'!M6='Drop Downs'!$E$2,2,'Route Analysis Tool'!M6='Drop Downs'!$E$3,2,'Route Analysis Tool'!M6='Drop Downs'!$E$4,2,'Route Analysis Tool'!M6='Drop Downs'!$E$5,3,'Route Analysis Tool'!M6='Drop Downs'!$E$6,4,'Route Analysis Tool'!M6='Drop Downs'!$E$7,5)</f>
        <v>#N/A</v>
      </c>
      <c r="K6" s="16" t="str" cm="1">
        <f t="array" ref="K6">IFERROR(_xlfn.IFS('Route Analysis Tool'!N6='Drop Downs'!$F$2,1,'Route Analysis Tool'!N6='Drop Downs'!$F$3,0.8,'Route Analysis Tool'!N6='Drop Downs'!$F$4,0.9),"")</f>
        <v/>
      </c>
      <c r="L6" s="16" t="str" cm="1">
        <f t="array" ref="L6">IFERROR(_xlfn.IFS('Route Analysis Tool'!N6='Drop Downs'!$F$2,I6,'Route Analysis Tool'!N6='Drop Downs'!$F$3,K6,'Route Analysis Tool'!N6='Drop Downs'!$F$4,K6),"")</f>
        <v/>
      </c>
      <c r="M6" s="18">
        <f>'Route Analysis Tool'!K6</f>
        <v>0.8</v>
      </c>
      <c r="N6" s="18">
        <f>'Route Analysis Tool'!L6</f>
        <v>0.1</v>
      </c>
      <c r="O6" s="16" t="str" cm="1">
        <f t="array" ref="O6">IFERROR(_xlfn.IFS('Route Analysis Tool'!O6='Drop Downs'!$D$2,1,'Route Analysis Tool'!O6='Drop Downs'!$D$3,0),"")</f>
        <v/>
      </c>
      <c r="P6" s="19" t="str">
        <f t="shared" ref="P6:P53" si="1">IFERROR(B6*N6,"")</f>
        <v/>
      </c>
      <c r="Q6" s="14" t="str">
        <f t="shared" ref="Q6:Q53" si="2">IFERROR(A6/H6/L6,"")</f>
        <v/>
      </c>
      <c r="R6" s="19" t="str">
        <f t="shared" ref="R6:R53" si="3">IFERROR(Q6*E6,"")</f>
        <v/>
      </c>
      <c r="S6" s="19" t="str">
        <f>IFERROR(Q6*'Route Analysis Tool'!G6,"")</f>
        <v/>
      </c>
      <c r="T6" s="19" t="str">
        <f t="shared" ref="T6:T53" si="4">IFERROR(B6*M6*(1-N6),"")</f>
        <v/>
      </c>
      <c r="U6" s="19" t="str">
        <f t="shared" ref="U6:U53" si="5">IFERROR(B6-P6,"")</f>
        <v/>
      </c>
      <c r="V6" s="19" t="str">
        <f t="shared" ref="V6:V53" si="6">IFERROR(B6-R6,"")</f>
        <v/>
      </c>
      <c r="W6" s="19" t="str">
        <f t="shared" ref="W6:W53" si="7">IFERROR((B6*M6)-R6,"")</f>
        <v/>
      </c>
      <c r="X6" s="20" t="str">
        <f t="shared" ref="X6:X53" si="8">IFERROR(R6*O6,"")</f>
        <v/>
      </c>
      <c r="Y6" s="19" t="str">
        <f t="shared" ref="Y6:Y53" si="9">IFERROR(R6+S6-X6,"")</f>
        <v/>
      </c>
      <c r="Z6" s="19" t="str">
        <f t="shared" ref="Z6:Z69" si="10">IFERROR((B6*M6)-S6,"")</f>
        <v/>
      </c>
      <c r="AA6" s="19" t="str">
        <f t="shared" ref="AA6:AA53" si="11">IFERROR(R6/(F6*24),"")</f>
        <v/>
      </c>
      <c r="AB6" s="19" t="str">
        <f t="shared" ref="AB6:AB53" si="12">IFERROR((Y6/(G6*24))+J6,"")</f>
        <v/>
      </c>
      <c r="AC6" s="19" t="str">
        <f t="shared" ref="AC6:AC53" si="13">IFERROR(((R6+S6)/(G6*24))+J6,"")</f>
        <v/>
      </c>
      <c r="AD6" s="19" t="str">
        <f t="shared" ref="AD6:AD53" si="14">IFERROR((B6-P6)/(G6*24),"")</f>
        <v/>
      </c>
      <c r="AE6" s="19" t="str">
        <f t="shared" ref="AE6:AE53" si="15">IFERROR(S6+P6,"")</f>
        <v/>
      </c>
      <c r="AF6" s="19" t="str">
        <f t="shared" ref="AF6:AF53" si="16">IFERROR(((AE6-W6)/(F6*24))+(J6),"")</f>
        <v/>
      </c>
      <c r="AG6" s="26" t="str">
        <f t="shared" ref="AG6:AG53" si="17">IFERROR(W6/B6,"")</f>
        <v/>
      </c>
      <c r="AH6" s="27" t="str">
        <f>IFERROR(O6*('Route Analysis Tool'!S6-J6)*(Calculations!F6*24),"")</f>
        <v/>
      </c>
      <c r="AI6" s="26" t="str">
        <f t="shared" ref="AI6:AI69" si="18">IFERROR(IF(AH6&gt;=R6,Z6/B6,(W6+AH6-S6)/B6),"")</f>
        <v/>
      </c>
      <c r="AJ6" s="27" t="str">
        <f>IFERROR(('Route Analysis Tool'!S6-J6)*(Calculations!G6*24),"")</f>
        <v/>
      </c>
      <c r="AK6" s="26" t="str">
        <f t="shared" ref="AK6:AK53" si="19">IFERROR((T6-R6+AH6-S6+AJ6)/T6, "")</f>
        <v/>
      </c>
      <c r="AL6" s="26" t="str">
        <f t="shared" si="0"/>
        <v/>
      </c>
    </row>
    <row r="7" spans="1:38" x14ac:dyDescent="0.15">
      <c r="A7" s="14" t="str">
        <f>IFERROR(VLOOKUP('Route Analysis Tool'!B7,EffTable,4,FALSE),"")</f>
        <v/>
      </c>
      <c r="B7" s="15" t="str">
        <f>IFERROR(VLOOKUP('Route Analysis Tool'!B7,EffTable,2,FALSE),"")</f>
        <v/>
      </c>
      <c r="C7" s="15" t="str">
        <f>IFERROR(VLOOKUP('Route Analysis Tool'!B7,EffTable,3,FALSE),"")</f>
        <v/>
      </c>
      <c r="D7" s="16" t="str">
        <f>IF('Route Analysis Tool'!C7="","",'Route Analysis Tool'!C7)</f>
        <v/>
      </c>
      <c r="E7" s="16" t="str">
        <f>IF('Route Analysis Tool'!D7="","",'Route Analysis Tool'!D7)</f>
        <v/>
      </c>
      <c r="F7" s="17">
        <f>'Route Analysis Tool'!H7-'Route Analysis Tool'!F7</f>
        <v>0</v>
      </c>
      <c r="G7" s="17">
        <f>'Route Analysis Tool'!E7+1-'Route Analysis Tool'!I7</f>
        <v>1</v>
      </c>
      <c r="H7" s="16" cm="1">
        <f t="array" ref="H7">_xlfn.IFS('Route Analysis Tool'!J7='Drop Downs'!$A$2,1,'Route Analysis Tool'!J7='Drop Downs'!$A$3,0.9,'Route Analysis Tool'!J7='Drop Downs'!$A$4,0.8)</f>
        <v>0.8</v>
      </c>
      <c r="I7" s="16" t="e" cm="1">
        <f t="array" ref="I7">_xlfn.IFS('Route Analysis Tool'!M7='Drop Downs'!$E$2,0.75,'Route Analysis Tool'!M7='Drop Downs'!$E$3,0.7,'Route Analysis Tool'!M7='Drop Downs'!$E$4,0.65,'Route Analysis Tool'!M7='Drop Downs'!$E$5,0.6,'Route Analysis Tool'!M7='Drop Downs'!$E$6,0.55,'Route Analysis Tool'!M7='Drop Downs'!$E$7,0.5)</f>
        <v>#N/A</v>
      </c>
      <c r="J7" s="16" t="e" cm="1">
        <f t="array" ref="J7">_xlfn.IFS('Route Analysis Tool'!M7='Drop Downs'!$E$2,2,'Route Analysis Tool'!M7='Drop Downs'!$E$3,2,'Route Analysis Tool'!M7='Drop Downs'!$E$4,2,'Route Analysis Tool'!M7='Drop Downs'!$E$5,3,'Route Analysis Tool'!M7='Drop Downs'!$E$6,4,'Route Analysis Tool'!M7='Drop Downs'!$E$7,5)</f>
        <v>#N/A</v>
      </c>
      <c r="K7" s="16" t="str" cm="1">
        <f t="array" ref="K7">IFERROR(_xlfn.IFS('Route Analysis Tool'!N7='Drop Downs'!$F$2,1,'Route Analysis Tool'!N7='Drop Downs'!$F$3,0.8,'Route Analysis Tool'!N7='Drop Downs'!$F$4,0.9),"")</f>
        <v/>
      </c>
      <c r="L7" s="16" t="str" cm="1">
        <f t="array" ref="L7">IFERROR(_xlfn.IFS('Route Analysis Tool'!N7='Drop Downs'!$F$2,I7,'Route Analysis Tool'!N7='Drop Downs'!$F$3,K7,'Route Analysis Tool'!N7='Drop Downs'!$F$4,K7),"")</f>
        <v/>
      </c>
      <c r="M7" s="18">
        <f>'Route Analysis Tool'!K7</f>
        <v>0.8</v>
      </c>
      <c r="N7" s="18">
        <f>'Route Analysis Tool'!L7</f>
        <v>0.1</v>
      </c>
      <c r="O7" s="16" t="str" cm="1">
        <f t="array" ref="O7">IFERROR(_xlfn.IFS('Route Analysis Tool'!O7='Drop Downs'!$D$2,1,'Route Analysis Tool'!O7='Drop Downs'!$D$3,0),"")</f>
        <v/>
      </c>
      <c r="P7" s="19" t="str">
        <f t="shared" si="1"/>
        <v/>
      </c>
      <c r="Q7" s="14" t="str">
        <f t="shared" si="2"/>
        <v/>
      </c>
      <c r="R7" s="19" t="str">
        <f t="shared" si="3"/>
        <v/>
      </c>
      <c r="S7" s="19" t="str">
        <f>IFERROR(Q7*'Route Analysis Tool'!G7,"")</f>
        <v/>
      </c>
      <c r="T7" s="19" t="str">
        <f t="shared" si="4"/>
        <v/>
      </c>
      <c r="U7" s="19" t="str">
        <f t="shared" si="5"/>
        <v/>
      </c>
      <c r="V7" s="19" t="str">
        <f t="shared" si="6"/>
        <v/>
      </c>
      <c r="W7" s="19" t="str">
        <f t="shared" si="7"/>
        <v/>
      </c>
      <c r="X7" s="20" t="str">
        <f t="shared" si="8"/>
        <v/>
      </c>
      <c r="Y7" s="19" t="str">
        <f t="shared" si="9"/>
        <v/>
      </c>
      <c r="Z7" s="19" t="str">
        <f t="shared" si="10"/>
        <v/>
      </c>
      <c r="AA7" s="19" t="str">
        <f t="shared" si="11"/>
        <v/>
      </c>
      <c r="AB7" s="19" t="str">
        <f t="shared" si="12"/>
        <v/>
      </c>
      <c r="AC7" s="19" t="str">
        <f t="shared" si="13"/>
        <v/>
      </c>
      <c r="AD7" s="19" t="str">
        <f t="shared" si="14"/>
        <v/>
      </c>
      <c r="AE7" s="19" t="str">
        <f t="shared" si="15"/>
        <v/>
      </c>
      <c r="AF7" s="19" t="str">
        <f t="shared" si="16"/>
        <v/>
      </c>
      <c r="AG7" s="26" t="str">
        <f t="shared" si="17"/>
        <v/>
      </c>
      <c r="AH7" s="27" t="str">
        <f>IFERROR(O7*('Route Analysis Tool'!S7-J7)*(Calculations!F7*24),"")</f>
        <v/>
      </c>
      <c r="AI7" s="26" t="str">
        <f t="shared" si="18"/>
        <v/>
      </c>
      <c r="AJ7" s="27" t="str">
        <f>IFERROR(('Route Analysis Tool'!S7-J7)*(Calculations!G7*24),"")</f>
        <v/>
      </c>
      <c r="AK7" s="26" t="str">
        <f t="shared" si="19"/>
        <v/>
      </c>
      <c r="AL7" s="26" t="str">
        <f t="shared" si="0"/>
        <v/>
      </c>
    </row>
    <row r="8" spans="1:38" x14ac:dyDescent="0.15">
      <c r="A8" s="14" t="str">
        <f>IFERROR(VLOOKUP('Route Analysis Tool'!B8,EffTable,4,FALSE),"")</f>
        <v/>
      </c>
      <c r="B8" s="15" t="str">
        <f>IFERROR(VLOOKUP('Route Analysis Tool'!B8,EffTable,2,FALSE),"")</f>
        <v/>
      </c>
      <c r="C8" s="15" t="str">
        <f>IFERROR(VLOOKUP('Route Analysis Tool'!B8,EffTable,3,FALSE),"")</f>
        <v/>
      </c>
      <c r="D8" s="16" t="str">
        <f>IF('Route Analysis Tool'!C8="","",'Route Analysis Tool'!C8)</f>
        <v/>
      </c>
      <c r="E8" s="16" t="str">
        <f>IF('Route Analysis Tool'!D8="","",'Route Analysis Tool'!D8)</f>
        <v/>
      </c>
      <c r="F8" s="17">
        <f>'Route Analysis Tool'!H8-'Route Analysis Tool'!F8</f>
        <v>0</v>
      </c>
      <c r="G8" s="17">
        <f>'Route Analysis Tool'!E8+1-'Route Analysis Tool'!I8</f>
        <v>1</v>
      </c>
      <c r="H8" s="16" cm="1">
        <f t="array" ref="H8">_xlfn.IFS('Route Analysis Tool'!J8='Drop Downs'!$A$2,1,'Route Analysis Tool'!J8='Drop Downs'!$A$3,0.9,'Route Analysis Tool'!J8='Drop Downs'!$A$4,0.8)</f>
        <v>0.8</v>
      </c>
      <c r="I8" s="16" t="e" cm="1">
        <f t="array" ref="I8">_xlfn.IFS('Route Analysis Tool'!M8='Drop Downs'!$E$2,0.75,'Route Analysis Tool'!M8='Drop Downs'!$E$3,0.7,'Route Analysis Tool'!M8='Drop Downs'!$E$4,0.65,'Route Analysis Tool'!M8='Drop Downs'!$E$5,0.6,'Route Analysis Tool'!M8='Drop Downs'!$E$6,0.55,'Route Analysis Tool'!M8='Drop Downs'!$E$7,0.5)</f>
        <v>#N/A</v>
      </c>
      <c r="J8" s="16" t="e" cm="1">
        <f t="array" ref="J8">_xlfn.IFS('Route Analysis Tool'!M8='Drop Downs'!$E$2,2,'Route Analysis Tool'!M8='Drop Downs'!$E$3,2,'Route Analysis Tool'!M8='Drop Downs'!$E$4,2,'Route Analysis Tool'!M8='Drop Downs'!$E$5,3,'Route Analysis Tool'!M8='Drop Downs'!$E$6,4,'Route Analysis Tool'!M8='Drop Downs'!$E$7,5)</f>
        <v>#N/A</v>
      </c>
      <c r="K8" s="16" t="str" cm="1">
        <f t="array" ref="K8">IFERROR(_xlfn.IFS('Route Analysis Tool'!N8='Drop Downs'!$F$2,1,'Route Analysis Tool'!N8='Drop Downs'!$F$3,0.8,'Route Analysis Tool'!N8='Drop Downs'!$F$4,0.9),"")</f>
        <v/>
      </c>
      <c r="L8" s="16" t="str" cm="1">
        <f t="array" ref="L8">IFERROR(_xlfn.IFS('Route Analysis Tool'!N8='Drop Downs'!$F$2,I8,'Route Analysis Tool'!N8='Drop Downs'!$F$3,K8,'Route Analysis Tool'!N8='Drop Downs'!$F$4,K8),"")</f>
        <v/>
      </c>
      <c r="M8" s="18">
        <f>'Route Analysis Tool'!K8</f>
        <v>0.8</v>
      </c>
      <c r="N8" s="18">
        <f>'Route Analysis Tool'!L8</f>
        <v>0.1</v>
      </c>
      <c r="O8" s="16" t="str" cm="1">
        <f t="array" ref="O8">IFERROR(_xlfn.IFS('Route Analysis Tool'!O8='Drop Downs'!$D$2,1,'Route Analysis Tool'!O8='Drop Downs'!$D$3,0),"")</f>
        <v/>
      </c>
      <c r="P8" s="19" t="str">
        <f t="shared" si="1"/>
        <v/>
      </c>
      <c r="Q8" s="14" t="str">
        <f t="shared" si="2"/>
        <v/>
      </c>
      <c r="R8" s="19" t="str">
        <f t="shared" si="3"/>
        <v/>
      </c>
      <c r="S8" s="19" t="str">
        <f>IFERROR(Q8*'Route Analysis Tool'!G8,"")</f>
        <v/>
      </c>
      <c r="T8" s="19" t="str">
        <f t="shared" si="4"/>
        <v/>
      </c>
      <c r="U8" s="19" t="str">
        <f t="shared" si="5"/>
        <v/>
      </c>
      <c r="V8" s="19" t="str">
        <f t="shared" si="6"/>
        <v/>
      </c>
      <c r="W8" s="19" t="str">
        <f t="shared" si="7"/>
        <v/>
      </c>
      <c r="X8" s="20" t="str">
        <f t="shared" si="8"/>
        <v/>
      </c>
      <c r="Y8" s="19" t="str">
        <f t="shared" si="9"/>
        <v/>
      </c>
      <c r="Z8" s="19" t="str">
        <f t="shared" si="10"/>
        <v/>
      </c>
      <c r="AA8" s="19" t="str">
        <f t="shared" si="11"/>
        <v/>
      </c>
      <c r="AB8" s="19" t="str">
        <f t="shared" si="12"/>
        <v/>
      </c>
      <c r="AC8" s="19" t="str">
        <f t="shared" si="13"/>
        <v/>
      </c>
      <c r="AD8" s="19" t="str">
        <f t="shared" si="14"/>
        <v/>
      </c>
      <c r="AE8" s="19" t="str">
        <f t="shared" si="15"/>
        <v/>
      </c>
      <c r="AF8" s="19" t="str">
        <f t="shared" si="16"/>
        <v/>
      </c>
      <c r="AG8" s="26" t="str">
        <f t="shared" si="17"/>
        <v/>
      </c>
      <c r="AH8" s="27" t="str">
        <f>IFERROR(O8*('Route Analysis Tool'!S8-J8)*(Calculations!F8*24),"")</f>
        <v/>
      </c>
      <c r="AI8" s="26" t="str">
        <f t="shared" si="18"/>
        <v/>
      </c>
      <c r="AJ8" s="27" t="str">
        <f>IFERROR(('Route Analysis Tool'!S8-J8)*(Calculations!G8*24),"")</f>
        <v/>
      </c>
      <c r="AK8" s="26" t="str">
        <f t="shared" si="19"/>
        <v/>
      </c>
      <c r="AL8" s="26" t="str">
        <f t="shared" si="0"/>
        <v/>
      </c>
    </row>
    <row r="9" spans="1:38" x14ac:dyDescent="0.15">
      <c r="A9" s="14" t="str">
        <f>IFERROR(VLOOKUP('Route Analysis Tool'!B9,EffTable,4,FALSE),"")</f>
        <v/>
      </c>
      <c r="B9" s="15" t="str">
        <f>IFERROR(VLOOKUP('Route Analysis Tool'!B9,EffTable,2,FALSE),"")</f>
        <v/>
      </c>
      <c r="C9" s="15" t="str">
        <f>IFERROR(VLOOKUP('Route Analysis Tool'!B9,EffTable,3,FALSE),"")</f>
        <v/>
      </c>
      <c r="D9" s="16" t="str">
        <f>IF('Route Analysis Tool'!C9="","",'Route Analysis Tool'!C9)</f>
        <v/>
      </c>
      <c r="E9" s="16" t="str">
        <f>IF('Route Analysis Tool'!D9="","",'Route Analysis Tool'!D9)</f>
        <v/>
      </c>
      <c r="F9" s="17">
        <f>'Route Analysis Tool'!H9-'Route Analysis Tool'!F9</f>
        <v>0</v>
      </c>
      <c r="G9" s="17">
        <f>'Route Analysis Tool'!E9+1-'Route Analysis Tool'!I9</f>
        <v>1</v>
      </c>
      <c r="H9" s="16" cm="1">
        <f t="array" ref="H9">_xlfn.IFS('Route Analysis Tool'!J9='Drop Downs'!$A$2,1,'Route Analysis Tool'!J9='Drop Downs'!$A$3,0.9,'Route Analysis Tool'!J9='Drop Downs'!$A$4,0.8)</f>
        <v>0.8</v>
      </c>
      <c r="I9" s="16" t="e" cm="1">
        <f t="array" ref="I9">_xlfn.IFS('Route Analysis Tool'!M9='Drop Downs'!$E$2,0.75,'Route Analysis Tool'!M9='Drop Downs'!$E$3,0.7,'Route Analysis Tool'!M9='Drop Downs'!$E$4,0.65,'Route Analysis Tool'!M9='Drop Downs'!$E$5,0.6,'Route Analysis Tool'!M9='Drop Downs'!$E$6,0.55,'Route Analysis Tool'!M9='Drop Downs'!$E$7,0.5)</f>
        <v>#N/A</v>
      </c>
      <c r="J9" s="16" t="e" cm="1">
        <f t="array" ref="J9">_xlfn.IFS('Route Analysis Tool'!M9='Drop Downs'!$E$2,2,'Route Analysis Tool'!M9='Drop Downs'!$E$3,2,'Route Analysis Tool'!M9='Drop Downs'!$E$4,2,'Route Analysis Tool'!M9='Drop Downs'!$E$5,3,'Route Analysis Tool'!M9='Drop Downs'!$E$6,4,'Route Analysis Tool'!M9='Drop Downs'!$E$7,5)</f>
        <v>#N/A</v>
      </c>
      <c r="K9" s="16" t="str" cm="1">
        <f t="array" ref="K9">IFERROR(_xlfn.IFS('Route Analysis Tool'!N9='Drop Downs'!$F$2,1,'Route Analysis Tool'!N9='Drop Downs'!$F$3,0.8,'Route Analysis Tool'!N9='Drop Downs'!$F$4,0.9),"")</f>
        <v/>
      </c>
      <c r="L9" s="16" t="str" cm="1">
        <f t="array" ref="L9">IFERROR(_xlfn.IFS('Route Analysis Tool'!N9='Drop Downs'!$F$2,I9,'Route Analysis Tool'!N9='Drop Downs'!$F$3,K9,'Route Analysis Tool'!N9='Drop Downs'!$F$4,K9),"")</f>
        <v/>
      </c>
      <c r="M9" s="18">
        <f>'Route Analysis Tool'!K9</f>
        <v>0.8</v>
      </c>
      <c r="N9" s="18">
        <f>'Route Analysis Tool'!L9</f>
        <v>0.1</v>
      </c>
      <c r="O9" s="16" t="str" cm="1">
        <f t="array" ref="O9">IFERROR(_xlfn.IFS('Route Analysis Tool'!O9='Drop Downs'!$D$2,1,'Route Analysis Tool'!O9='Drop Downs'!$D$3,0),"")</f>
        <v/>
      </c>
      <c r="P9" s="19" t="str">
        <f t="shared" si="1"/>
        <v/>
      </c>
      <c r="Q9" s="14" t="str">
        <f t="shared" si="2"/>
        <v/>
      </c>
      <c r="R9" s="19" t="str">
        <f t="shared" si="3"/>
        <v/>
      </c>
      <c r="S9" s="19" t="str">
        <f>IFERROR(Q9*'Route Analysis Tool'!G9,"")</f>
        <v/>
      </c>
      <c r="T9" s="19" t="str">
        <f t="shared" si="4"/>
        <v/>
      </c>
      <c r="U9" s="19" t="str">
        <f t="shared" si="5"/>
        <v/>
      </c>
      <c r="V9" s="19" t="str">
        <f t="shared" si="6"/>
        <v/>
      </c>
      <c r="W9" s="19" t="str">
        <f t="shared" si="7"/>
        <v/>
      </c>
      <c r="X9" s="20" t="str">
        <f t="shared" si="8"/>
        <v/>
      </c>
      <c r="Y9" s="19" t="str">
        <f t="shared" si="9"/>
        <v/>
      </c>
      <c r="Z9" s="19" t="str">
        <f t="shared" si="10"/>
        <v/>
      </c>
      <c r="AA9" s="19" t="str">
        <f t="shared" si="11"/>
        <v/>
      </c>
      <c r="AB9" s="19" t="str">
        <f t="shared" si="12"/>
        <v/>
      </c>
      <c r="AC9" s="19" t="str">
        <f t="shared" si="13"/>
        <v/>
      </c>
      <c r="AD9" s="19" t="str">
        <f t="shared" si="14"/>
        <v/>
      </c>
      <c r="AE9" s="19" t="str">
        <f t="shared" si="15"/>
        <v/>
      </c>
      <c r="AF9" s="19" t="str">
        <f t="shared" si="16"/>
        <v/>
      </c>
      <c r="AG9" s="26" t="str">
        <f t="shared" si="17"/>
        <v/>
      </c>
      <c r="AH9" s="27" t="str">
        <f>IFERROR(O9*('Route Analysis Tool'!S9-J9)*(Calculations!F9*24),"")</f>
        <v/>
      </c>
      <c r="AI9" s="26" t="str">
        <f t="shared" si="18"/>
        <v/>
      </c>
      <c r="AJ9" s="27" t="str">
        <f>IFERROR(('Route Analysis Tool'!S9-J9)*(Calculations!G9*24),"")</f>
        <v/>
      </c>
      <c r="AK9" s="26" t="str">
        <f t="shared" si="19"/>
        <v/>
      </c>
      <c r="AL9" s="26" t="str">
        <f t="shared" si="0"/>
        <v/>
      </c>
    </row>
    <row r="10" spans="1:38" x14ac:dyDescent="0.15">
      <c r="A10" s="14" t="str">
        <f>IFERROR(VLOOKUP('Route Analysis Tool'!B10,EffTable,4,FALSE),"")</f>
        <v/>
      </c>
      <c r="B10" s="15" t="str">
        <f>IFERROR(VLOOKUP('Route Analysis Tool'!B10,EffTable,2,FALSE),"")</f>
        <v/>
      </c>
      <c r="C10" s="15" t="str">
        <f>IFERROR(VLOOKUP('Route Analysis Tool'!B10,EffTable,3,FALSE),"")</f>
        <v/>
      </c>
      <c r="D10" s="16" t="str">
        <f>IF('Route Analysis Tool'!C10="","",'Route Analysis Tool'!C10)</f>
        <v/>
      </c>
      <c r="E10" s="16" t="str">
        <f>IF('Route Analysis Tool'!D10="","",'Route Analysis Tool'!D10)</f>
        <v/>
      </c>
      <c r="F10" s="17">
        <f>'Route Analysis Tool'!H10-'Route Analysis Tool'!F10</f>
        <v>0</v>
      </c>
      <c r="G10" s="17">
        <f>'Route Analysis Tool'!E10+1-'Route Analysis Tool'!I10</f>
        <v>1</v>
      </c>
      <c r="H10" s="16" cm="1">
        <f t="array" ref="H10">_xlfn.IFS('Route Analysis Tool'!J10='Drop Downs'!$A$2,1,'Route Analysis Tool'!J10='Drop Downs'!$A$3,0.9,'Route Analysis Tool'!J10='Drop Downs'!$A$4,0.8)</f>
        <v>0.8</v>
      </c>
      <c r="I10" s="16" t="e" cm="1">
        <f t="array" ref="I10">_xlfn.IFS('Route Analysis Tool'!M10='Drop Downs'!$E$2,0.75,'Route Analysis Tool'!M10='Drop Downs'!$E$3,0.7,'Route Analysis Tool'!M10='Drop Downs'!$E$4,0.65,'Route Analysis Tool'!M10='Drop Downs'!$E$5,0.6,'Route Analysis Tool'!M10='Drop Downs'!$E$6,0.55,'Route Analysis Tool'!M10='Drop Downs'!$E$7,0.5)</f>
        <v>#N/A</v>
      </c>
      <c r="J10" s="16" t="e" cm="1">
        <f t="array" ref="J10">_xlfn.IFS('Route Analysis Tool'!M10='Drop Downs'!$E$2,2,'Route Analysis Tool'!M10='Drop Downs'!$E$3,2,'Route Analysis Tool'!M10='Drop Downs'!$E$4,2,'Route Analysis Tool'!M10='Drop Downs'!$E$5,3,'Route Analysis Tool'!M10='Drop Downs'!$E$6,4,'Route Analysis Tool'!M10='Drop Downs'!$E$7,5)</f>
        <v>#N/A</v>
      </c>
      <c r="K10" s="16" t="str" cm="1">
        <f t="array" ref="K10">IFERROR(_xlfn.IFS('Route Analysis Tool'!N10='Drop Downs'!$F$2,1,'Route Analysis Tool'!N10='Drop Downs'!$F$3,0.8,'Route Analysis Tool'!N10='Drop Downs'!$F$4,0.9),"")</f>
        <v/>
      </c>
      <c r="L10" s="16" t="str" cm="1">
        <f t="array" ref="L10">IFERROR(_xlfn.IFS('Route Analysis Tool'!N10='Drop Downs'!$F$2,I10,'Route Analysis Tool'!N10='Drop Downs'!$F$3,K10,'Route Analysis Tool'!N10='Drop Downs'!$F$4,K10),"")</f>
        <v/>
      </c>
      <c r="M10" s="18">
        <f>'Route Analysis Tool'!K10</f>
        <v>0.8</v>
      </c>
      <c r="N10" s="18">
        <f>'Route Analysis Tool'!L10</f>
        <v>0.1</v>
      </c>
      <c r="O10" s="16" t="str" cm="1">
        <f t="array" ref="O10">IFERROR(_xlfn.IFS('Route Analysis Tool'!O10='Drop Downs'!$D$2,1,'Route Analysis Tool'!O10='Drop Downs'!$D$3,0),"")</f>
        <v/>
      </c>
      <c r="P10" s="19" t="str">
        <f t="shared" si="1"/>
        <v/>
      </c>
      <c r="Q10" s="14" t="str">
        <f t="shared" si="2"/>
        <v/>
      </c>
      <c r="R10" s="19" t="str">
        <f t="shared" si="3"/>
        <v/>
      </c>
      <c r="S10" s="19" t="str">
        <f>IFERROR(Q10*'Route Analysis Tool'!G10,"")</f>
        <v/>
      </c>
      <c r="T10" s="19" t="str">
        <f t="shared" si="4"/>
        <v/>
      </c>
      <c r="U10" s="19" t="str">
        <f t="shared" si="5"/>
        <v/>
      </c>
      <c r="V10" s="19" t="str">
        <f t="shared" si="6"/>
        <v/>
      </c>
      <c r="W10" s="19" t="str">
        <f t="shared" si="7"/>
        <v/>
      </c>
      <c r="X10" s="20" t="str">
        <f t="shared" si="8"/>
        <v/>
      </c>
      <c r="Y10" s="19" t="str">
        <f t="shared" si="9"/>
        <v/>
      </c>
      <c r="Z10" s="19" t="str">
        <f t="shared" si="10"/>
        <v/>
      </c>
      <c r="AA10" s="19" t="str">
        <f t="shared" si="11"/>
        <v/>
      </c>
      <c r="AB10" s="19" t="str">
        <f t="shared" si="12"/>
        <v/>
      </c>
      <c r="AC10" s="19" t="str">
        <f t="shared" si="13"/>
        <v/>
      </c>
      <c r="AD10" s="19" t="str">
        <f t="shared" si="14"/>
        <v/>
      </c>
      <c r="AE10" s="19" t="str">
        <f t="shared" si="15"/>
        <v/>
      </c>
      <c r="AF10" s="19" t="str">
        <f t="shared" si="16"/>
        <v/>
      </c>
      <c r="AG10" s="26" t="str">
        <f t="shared" si="17"/>
        <v/>
      </c>
      <c r="AH10" s="27" t="str">
        <f>IFERROR(O10*('Route Analysis Tool'!S10-J10)*(Calculations!F10*24),"")</f>
        <v/>
      </c>
      <c r="AI10" s="26" t="str">
        <f t="shared" si="18"/>
        <v/>
      </c>
      <c r="AJ10" s="27" t="str">
        <f>IFERROR(('Route Analysis Tool'!S10-J10)*(Calculations!G10*24),"")</f>
        <v/>
      </c>
      <c r="AK10" s="26" t="str">
        <f t="shared" si="19"/>
        <v/>
      </c>
      <c r="AL10" s="26" t="str">
        <f t="shared" si="0"/>
        <v/>
      </c>
    </row>
    <row r="11" spans="1:38" x14ac:dyDescent="0.15">
      <c r="A11" s="14" t="str">
        <f>IFERROR(VLOOKUP('Route Analysis Tool'!B11,EffTable,4,FALSE),"")</f>
        <v/>
      </c>
      <c r="B11" s="15" t="str">
        <f>IFERROR(VLOOKUP('Route Analysis Tool'!B11,EffTable,2,FALSE),"")</f>
        <v/>
      </c>
      <c r="C11" s="15" t="str">
        <f>IFERROR(VLOOKUP('Route Analysis Tool'!B11,EffTable,3,FALSE),"")</f>
        <v/>
      </c>
      <c r="D11" s="16" t="str">
        <f>IF('Route Analysis Tool'!C11="","",'Route Analysis Tool'!C11)</f>
        <v/>
      </c>
      <c r="E11" s="16" t="str">
        <f>IF('Route Analysis Tool'!D11="","",'Route Analysis Tool'!D11)</f>
        <v/>
      </c>
      <c r="F11" s="17">
        <f>'Route Analysis Tool'!H11-'Route Analysis Tool'!F11</f>
        <v>0</v>
      </c>
      <c r="G11" s="17">
        <f>'Route Analysis Tool'!E11+1-'Route Analysis Tool'!I11</f>
        <v>1</v>
      </c>
      <c r="H11" s="16" cm="1">
        <f t="array" ref="H11">_xlfn.IFS('Route Analysis Tool'!J11='Drop Downs'!$A$2,1,'Route Analysis Tool'!J11='Drop Downs'!$A$3,0.9,'Route Analysis Tool'!J11='Drop Downs'!$A$4,0.8)</f>
        <v>0.8</v>
      </c>
      <c r="I11" s="16" t="e" cm="1">
        <f t="array" ref="I11">_xlfn.IFS('Route Analysis Tool'!M11='Drop Downs'!$E$2,0.75,'Route Analysis Tool'!M11='Drop Downs'!$E$3,0.7,'Route Analysis Tool'!M11='Drop Downs'!$E$4,0.65,'Route Analysis Tool'!M11='Drop Downs'!$E$5,0.6,'Route Analysis Tool'!M11='Drop Downs'!$E$6,0.55,'Route Analysis Tool'!M11='Drop Downs'!$E$7,0.5)</f>
        <v>#N/A</v>
      </c>
      <c r="J11" s="16" t="e" cm="1">
        <f t="array" ref="J11">_xlfn.IFS('Route Analysis Tool'!M11='Drop Downs'!$E$2,2,'Route Analysis Tool'!M11='Drop Downs'!$E$3,2,'Route Analysis Tool'!M11='Drop Downs'!$E$4,2,'Route Analysis Tool'!M11='Drop Downs'!$E$5,3,'Route Analysis Tool'!M11='Drop Downs'!$E$6,4,'Route Analysis Tool'!M11='Drop Downs'!$E$7,5)</f>
        <v>#N/A</v>
      </c>
      <c r="K11" s="16" t="str" cm="1">
        <f t="array" ref="K11">IFERROR(_xlfn.IFS('Route Analysis Tool'!N11='Drop Downs'!$F$2,1,'Route Analysis Tool'!N11='Drop Downs'!$F$3,0.8,'Route Analysis Tool'!N11='Drop Downs'!$F$4,0.9),"")</f>
        <v/>
      </c>
      <c r="L11" s="16" t="str" cm="1">
        <f t="array" ref="L11">IFERROR(_xlfn.IFS('Route Analysis Tool'!N11='Drop Downs'!$F$2,I11,'Route Analysis Tool'!N11='Drop Downs'!$F$3,K11,'Route Analysis Tool'!N11='Drop Downs'!$F$4,K11),"")</f>
        <v/>
      </c>
      <c r="M11" s="18">
        <f>'Route Analysis Tool'!K11</f>
        <v>0.8</v>
      </c>
      <c r="N11" s="18">
        <f>'Route Analysis Tool'!L11</f>
        <v>0.1</v>
      </c>
      <c r="O11" s="16" t="str" cm="1">
        <f t="array" ref="O11">IFERROR(_xlfn.IFS('Route Analysis Tool'!O11='Drop Downs'!$D$2,1,'Route Analysis Tool'!O11='Drop Downs'!$D$3,0),"")</f>
        <v/>
      </c>
      <c r="P11" s="19" t="str">
        <f t="shared" si="1"/>
        <v/>
      </c>
      <c r="Q11" s="14" t="str">
        <f t="shared" si="2"/>
        <v/>
      </c>
      <c r="R11" s="19" t="str">
        <f t="shared" si="3"/>
        <v/>
      </c>
      <c r="S11" s="19" t="str">
        <f>IFERROR(Q11*'Route Analysis Tool'!G11,"")</f>
        <v/>
      </c>
      <c r="T11" s="19" t="str">
        <f t="shared" si="4"/>
        <v/>
      </c>
      <c r="U11" s="19" t="str">
        <f t="shared" si="5"/>
        <v/>
      </c>
      <c r="V11" s="19" t="str">
        <f t="shared" si="6"/>
        <v/>
      </c>
      <c r="W11" s="19" t="str">
        <f t="shared" si="7"/>
        <v/>
      </c>
      <c r="X11" s="20" t="str">
        <f t="shared" si="8"/>
        <v/>
      </c>
      <c r="Y11" s="19" t="str">
        <f t="shared" si="9"/>
        <v/>
      </c>
      <c r="Z11" s="19" t="str">
        <f t="shared" si="10"/>
        <v/>
      </c>
      <c r="AA11" s="19" t="str">
        <f t="shared" si="11"/>
        <v/>
      </c>
      <c r="AB11" s="19" t="str">
        <f t="shared" si="12"/>
        <v/>
      </c>
      <c r="AC11" s="19" t="str">
        <f t="shared" si="13"/>
        <v/>
      </c>
      <c r="AD11" s="19" t="str">
        <f t="shared" si="14"/>
        <v/>
      </c>
      <c r="AE11" s="19" t="str">
        <f t="shared" si="15"/>
        <v/>
      </c>
      <c r="AF11" s="19" t="str">
        <f t="shared" si="16"/>
        <v/>
      </c>
      <c r="AG11" s="26" t="str">
        <f t="shared" si="17"/>
        <v/>
      </c>
      <c r="AH11" s="27" t="str">
        <f>IFERROR(O11*('Route Analysis Tool'!S11-J11)*(Calculations!F11*24),"")</f>
        <v/>
      </c>
      <c r="AI11" s="26" t="str">
        <f t="shared" si="18"/>
        <v/>
      </c>
      <c r="AJ11" s="27" t="str">
        <f>IFERROR(('Route Analysis Tool'!S11-J11)*(Calculations!G11*24),"")</f>
        <v/>
      </c>
      <c r="AK11" s="26" t="str">
        <f t="shared" si="19"/>
        <v/>
      </c>
      <c r="AL11" s="26" t="str">
        <f t="shared" si="0"/>
        <v/>
      </c>
    </row>
    <row r="12" spans="1:38" x14ac:dyDescent="0.15">
      <c r="A12" s="14" t="str">
        <f>IFERROR(VLOOKUP('Route Analysis Tool'!B12,EffTable,4,FALSE),"")</f>
        <v/>
      </c>
      <c r="B12" s="15" t="str">
        <f>IFERROR(VLOOKUP('Route Analysis Tool'!B12,EffTable,2,FALSE),"")</f>
        <v/>
      </c>
      <c r="C12" s="15" t="str">
        <f>IFERROR(VLOOKUP('Route Analysis Tool'!B12,EffTable,3,FALSE),"")</f>
        <v/>
      </c>
      <c r="D12" s="16" t="str">
        <f>IF('Route Analysis Tool'!C12="","",'Route Analysis Tool'!C12)</f>
        <v/>
      </c>
      <c r="E12" s="16" t="str">
        <f>IF('Route Analysis Tool'!D12="","",'Route Analysis Tool'!D12)</f>
        <v/>
      </c>
      <c r="F12" s="17">
        <f>'Route Analysis Tool'!H12-'Route Analysis Tool'!F12</f>
        <v>0</v>
      </c>
      <c r="G12" s="17">
        <f>'Route Analysis Tool'!E12+1-'Route Analysis Tool'!I12</f>
        <v>1</v>
      </c>
      <c r="H12" s="16" cm="1">
        <f t="array" ref="H12">_xlfn.IFS('Route Analysis Tool'!J12='Drop Downs'!$A$2,1,'Route Analysis Tool'!J12='Drop Downs'!$A$3,0.9,'Route Analysis Tool'!J12='Drop Downs'!$A$4,0.8)</f>
        <v>0.8</v>
      </c>
      <c r="I12" s="16" t="e" cm="1">
        <f t="array" ref="I12">_xlfn.IFS('Route Analysis Tool'!M12='Drop Downs'!$E$2,0.75,'Route Analysis Tool'!M12='Drop Downs'!$E$3,0.7,'Route Analysis Tool'!M12='Drop Downs'!$E$4,0.65,'Route Analysis Tool'!M12='Drop Downs'!$E$5,0.6,'Route Analysis Tool'!M12='Drop Downs'!$E$6,0.55,'Route Analysis Tool'!M12='Drop Downs'!$E$7,0.5)</f>
        <v>#N/A</v>
      </c>
      <c r="J12" s="16" t="e" cm="1">
        <f t="array" ref="J12">_xlfn.IFS('Route Analysis Tool'!M12='Drop Downs'!$E$2,2,'Route Analysis Tool'!M12='Drop Downs'!$E$3,2,'Route Analysis Tool'!M12='Drop Downs'!$E$4,2,'Route Analysis Tool'!M12='Drop Downs'!$E$5,3,'Route Analysis Tool'!M12='Drop Downs'!$E$6,4,'Route Analysis Tool'!M12='Drop Downs'!$E$7,5)</f>
        <v>#N/A</v>
      </c>
      <c r="K12" s="16" t="str" cm="1">
        <f t="array" ref="K12">IFERROR(_xlfn.IFS('Route Analysis Tool'!N12='Drop Downs'!$F$2,1,'Route Analysis Tool'!N12='Drop Downs'!$F$3,0.8,'Route Analysis Tool'!N12='Drop Downs'!$F$4,0.9),"")</f>
        <v/>
      </c>
      <c r="L12" s="16" t="str" cm="1">
        <f t="array" ref="L12">IFERROR(_xlfn.IFS('Route Analysis Tool'!N12='Drop Downs'!$F$2,I12,'Route Analysis Tool'!N12='Drop Downs'!$F$3,K12,'Route Analysis Tool'!N12='Drop Downs'!$F$4,K12),"")</f>
        <v/>
      </c>
      <c r="M12" s="18">
        <f>'Route Analysis Tool'!K12</f>
        <v>0.8</v>
      </c>
      <c r="N12" s="18">
        <f>'Route Analysis Tool'!L12</f>
        <v>0.1</v>
      </c>
      <c r="O12" s="16" t="str" cm="1">
        <f t="array" ref="O12">IFERROR(_xlfn.IFS('Route Analysis Tool'!O12='Drop Downs'!$D$2,1,'Route Analysis Tool'!O12='Drop Downs'!$D$3,0),"")</f>
        <v/>
      </c>
      <c r="P12" s="19" t="str">
        <f t="shared" si="1"/>
        <v/>
      </c>
      <c r="Q12" s="14" t="str">
        <f t="shared" si="2"/>
        <v/>
      </c>
      <c r="R12" s="19" t="str">
        <f t="shared" si="3"/>
        <v/>
      </c>
      <c r="S12" s="19" t="str">
        <f>IFERROR(Q12*'Route Analysis Tool'!G12,"")</f>
        <v/>
      </c>
      <c r="T12" s="19" t="str">
        <f t="shared" si="4"/>
        <v/>
      </c>
      <c r="U12" s="19" t="str">
        <f t="shared" si="5"/>
        <v/>
      </c>
      <c r="V12" s="19" t="str">
        <f t="shared" si="6"/>
        <v/>
      </c>
      <c r="W12" s="19" t="str">
        <f t="shared" si="7"/>
        <v/>
      </c>
      <c r="X12" s="20" t="str">
        <f t="shared" si="8"/>
        <v/>
      </c>
      <c r="Y12" s="19" t="str">
        <f t="shared" si="9"/>
        <v/>
      </c>
      <c r="Z12" s="19" t="str">
        <f t="shared" si="10"/>
        <v/>
      </c>
      <c r="AA12" s="19" t="str">
        <f t="shared" si="11"/>
        <v/>
      </c>
      <c r="AB12" s="19" t="str">
        <f t="shared" si="12"/>
        <v/>
      </c>
      <c r="AC12" s="19" t="str">
        <f t="shared" si="13"/>
        <v/>
      </c>
      <c r="AD12" s="19" t="str">
        <f t="shared" si="14"/>
        <v/>
      </c>
      <c r="AE12" s="19" t="str">
        <f t="shared" si="15"/>
        <v/>
      </c>
      <c r="AF12" s="19" t="str">
        <f t="shared" si="16"/>
        <v/>
      </c>
      <c r="AG12" s="26" t="str">
        <f t="shared" si="17"/>
        <v/>
      </c>
      <c r="AH12" s="27" t="str">
        <f>IFERROR(O12*('Route Analysis Tool'!S12-J12)*(Calculations!F12*24),"")</f>
        <v/>
      </c>
      <c r="AI12" s="26" t="str">
        <f t="shared" si="18"/>
        <v/>
      </c>
      <c r="AJ12" s="27" t="str">
        <f>IFERROR(('Route Analysis Tool'!S12-J12)*(Calculations!G12*24),"")</f>
        <v/>
      </c>
      <c r="AK12" s="26" t="str">
        <f t="shared" si="19"/>
        <v/>
      </c>
      <c r="AL12" s="26" t="str">
        <f t="shared" si="0"/>
        <v/>
      </c>
    </row>
    <row r="13" spans="1:38" x14ac:dyDescent="0.15">
      <c r="A13" s="14" t="str">
        <f>IFERROR(VLOOKUP('Route Analysis Tool'!B13,EffTable,4,FALSE),"")</f>
        <v/>
      </c>
      <c r="B13" s="15" t="str">
        <f>IFERROR(VLOOKUP('Route Analysis Tool'!B13,EffTable,2,FALSE),"")</f>
        <v/>
      </c>
      <c r="C13" s="15" t="str">
        <f>IFERROR(VLOOKUP('Route Analysis Tool'!B13,EffTable,3,FALSE),"")</f>
        <v/>
      </c>
      <c r="D13" s="16" t="str">
        <f>IF('Route Analysis Tool'!C13="","",'Route Analysis Tool'!C13)</f>
        <v/>
      </c>
      <c r="E13" s="16" t="str">
        <f>IF('Route Analysis Tool'!D13="","",'Route Analysis Tool'!D13)</f>
        <v/>
      </c>
      <c r="F13" s="17">
        <f>'Route Analysis Tool'!H13-'Route Analysis Tool'!F13</f>
        <v>0</v>
      </c>
      <c r="G13" s="17">
        <f>'Route Analysis Tool'!E13+1-'Route Analysis Tool'!I13</f>
        <v>1</v>
      </c>
      <c r="H13" s="16" cm="1">
        <f t="array" ref="H13">_xlfn.IFS('Route Analysis Tool'!J13='Drop Downs'!$A$2,1,'Route Analysis Tool'!J13='Drop Downs'!$A$3,0.9,'Route Analysis Tool'!J13='Drop Downs'!$A$4,0.8)</f>
        <v>0.8</v>
      </c>
      <c r="I13" s="16" t="e" cm="1">
        <f t="array" ref="I13">_xlfn.IFS('Route Analysis Tool'!M13='Drop Downs'!$E$2,0.75,'Route Analysis Tool'!M13='Drop Downs'!$E$3,0.7,'Route Analysis Tool'!M13='Drop Downs'!$E$4,0.65,'Route Analysis Tool'!M13='Drop Downs'!$E$5,0.6,'Route Analysis Tool'!M13='Drop Downs'!$E$6,0.55,'Route Analysis Tool'!M13='Drop Downs'!$E$7,0.5)</f>
        <v>#N/A</v>
      </c>
      <c r="J13" s="16" t="e" cm="1">
        <f t="array" ref="J13">_xlfn.IFS('Route Analysis Tool'!M13='Drop Downs'!$E$2,2,'Route Analysis Tool'!M13='Drop Downs'!$E$3,2,'Route Analysis Tool'!M13='Drop Downs'!$E$4,2,'Route Analysis Tool'!M13='Drop Downs'!$E$5,3,'Route Analysis Tool'!M13='Drop Downs'!$E$6,4,'Route Analysis Tool'!M13='Drop Downs'!$E$7,5)</f>
        <v>#N/A</v>
      </c>
      <c r="K13" s="16" t="str" cm="1">
        <f t="array" ref="K13">IFERROR(_xlfn.IFS('Route Analysis Tool'!N13='Drop Downs'!$F$2,1,'Route Analysis Tool'!N13='Drop Downs'!$F$3,0.8,'Route Analysis Tool'!N13='Drop Downs'!$F$4,0.9),"")</f>
        <v/>
      </c>
      <c r="L13" s="16" t="str" cm="1">
        <f t="array" ref="L13">IFERROR(_xlfn.IFS('Route Analysis Tool'!N13='Drop Downs'!$F$2,I13,'Route Analysis Tool'!N13='Drop Downs'!$F$3,K13,'Route Analysis Tool'!N13='Drop Downs'!$F$4,K13),"")</f>
        <v/>
      </c>
      <c r="M13" s="18">
        <f>'Route Analysis Tool'!K13</f>
        <v>0.8</v>
      </c>
      <c r="N13" s="18">
        <f>'Route Analysis Tool'!L13</f>
        <v>0.1</v>
      </c>
      <c r="O13" s="16" t="str" cm="1">
        <f t="array" ref="O13">IFERROR(_xlfn.IFS('Route Analysis Tool'!O13='Drop Downs'!$D$2,1,'Route Analysis Tool'!O13='Drop Downs'!$D$3,0),"")</f>
        <v/>
      </c>
      <c r="P13" s="19" t="str">
        <f t="shared" si="1"/>
        <v/>
      </c>
      <c r="Q13" s="14" t="str">
        <f t="shared" si="2"/>
        <v/>
      </c>
      <c r="R13" s="19" t="str">
        <f t="shared" si="3"/>
        <v/>
      </c>
      <c r="S13" s="19" t="str">
        <f>IFERROR(Q13*'Route Analysis Tool'!G13,"")</f>
        <v/>
      </c>
      <c r="T13" s="19" t="str">
        <f t="shared" si="4"/>
        <v/>
      </c>
      <c r="U13" s="19" t="str">
        <f t="shared" si="5"/>
        <v/>
      </c>
      <c r="V13" s="19" t="str">
        <f t="shared" si="6"/>
        <v/>
      </c>
      <c r="W13" s="19" t="str">
        <f t="shared" si="7"/>
        <v/>
      </c>
      <c r="X13" s="20" t="str">
        <f t="shared" si="8"/>
        <v/>
      </c>
      <c r="Y13" s="19" t="str">
        <f t="shared" si="9"/>
        <v/>
      </c>
      <c r="Z13" s="19" t="str">
        <f t="shared" si="10"/>
        <v/>
      </c>
      <c r="AA13" s="19" t="str">
        <f t="shared" si="11"/>
        <v/>
      </c>
      <c r="AB13" s="19" t="str">
        <f t="shared" si="12"/>
        <v/>
      </c>
      <c r="AC13" s="19" t="str">
        <f t="shared" si="13"/>
        <v/>
      </c>
      <c r="AD13" s="19" t="str">
        <f t="shared" si="14"/>
        <v/>
      </c>
      <c r="AE13" s="19" t="str">
        <f t="shared" si="15"/>
        <v/>
      </c>
      <c r="AF13" s="19" t="str">
        <f t="shared" si="16"/>
        <v/>
      </c>
      <c r="AG13" s="26" t="str">
        <f t="shared" si="17"/>
        <v/>
      </c>
      <c r="AH13" s="27" t="str">
        <f>IFERROR(O13*('Route Analysis Tool'!S13-J13)*(Calculations!F13*24),"")</f>
        <v/>
      </c>
      <c r="AI13" s="26" t="str">
        <f t="shared" si="18"/>
        <v/>
      </c>
      <c r="AJ13" s="27" t="str">
        <f>IFERROR(('Route Analysis Tool'!S13-J13)*(Calculations!G13*24),"")</f>
        <v/>
      </c>
      <c r="AK13" s="26" t="str">
        <f t="shared" si="19"/>
        <v/>
      </c>
      <c r="AL13" s="26" t="str">
        <f t="shared" si="0"/>
        <v/>
      </c>
    </row>
    <row r="14" spans="1:38" x14ac:dyDescent="0.15">
      <c r="A14" s="14" t="str">
        <f>IFERROR(VLOOKUP('Route Analysis Tool'!B14,EffTable,4,FALSE),"")</f>
        <v/>
      </c>
      <c r="B14" s="15" t="str">
        <f>IFERROR(VLOOKUP('Route Analysis Tool'!B14,EffTable,2,FALSE),"")</f>
        <v/>
      </c>
      <c r="C14" s="15" t="str">
        <f>IFERROR(VLOOKUP('Route Analysis Tool'!B14,EffTable,3,FALSE),"")</f>
        <v/>
      </c>
      <c r="D14" s="16" t="str">
        <f>IF('Route Analysis Tool'!C14="","",'Route Analysis Tool'!C14)</f>
        <v/>
      </c>
      <c r="E14" s="16" t="str">
        <f>IF('Route Analysis Tool'!D14="","",'Route Analysis Tool'!D14)</f>
        <v/>
      </c>
      <c r="F14" s="17">
        <f>'Route Analysis Tool'!H14-'Route Analysis Tool'!F14</f>
        <v>0</v>
      </c>
      <c r="G14" s="17">
        <f>'Route Analysis Tool'!E14+1-'Route Analysis Tool'!I14</f>
        <v>1</v>
      </c>
      <c r="H14" s="16" cm="1">
        <f t="array" ref="H14">_xlfn.IFS('Route Analysis Tool'!J14='Drop Downs'!$A$2,1,'Route Analysis Tool'!J14='Drop Downs'!$A$3,0.9,'Route Analysis Tool'!J14='Drop Downs'!$A$4,0.8)</f>
        <v>0.8</v>
      </c>
      <c r="I14" s="16" t="e" cm="1">
        <f t="array" ref="I14">_xlfn.IFS('Route Analysis Tool'!M14='Drop Downs'!$E$2,0.75,'Route Analysis Tool'!M14='Drop Downs'!$E$3,0.7,'Route Analysis Tool'!M14='Drop Downs'!$E$4,0.65,'Route Analysis Tool'!M14='Drop Downs'!$E$5,0.6,'Route Analysis Tool'!M14='Drop Downs'!$E$6,0.55,'Route Analysis Tool'!M14='Drop Downs'!$E$7,0.5)</f>
        <v>#N/A</v>
      </c>
      <c r="J14" s="16" t="e" cm="1">
        <f t="array" ref="J14">_xlfn.IFS('Route Analysis Tool'!M14='Drop Downs'!$E$2,2,'Route Analysis Tool'!M14='Drop Downs'!$E$3,2,'Route Analysis Tool'!M14='Drop Downs'!$E$4,2,'Route Analysis Tool'!M14='Drop Downs'!$E$5,3,'Route Analysis Tool'!M14='Drop Downs'!$E$6,4,'Route Analysis Tool'!M14='Drop Downs'!$E$7,5)</f>
        <v>#N/A</v>
      </c>
      <c r="K14" s="16" t="str" cm="1">
        <f t="array" ref="K14">IFERROR(_xlfn.IFS('Route Analysis Tool'!N14='Drop Downs'!$F$2,1,'Route Analysis Tool'!N14='Drop Downs'!$F$3,0.8,'Route Analysis Tool'!N14='Drop Downs'!$F$4,0.9),"")</f>
        <v/>
      </c>
      <c r="L14" s="16" t="str" cm="1">
        <f t="array" ref="L14">IFERROR(_xlfn.IFS('Route Analysis Tool'!N14='Drop Downs'!$F$2,I14,'Route Analysis Tool'!N14='Drop Downs'!$F$3,K14,'Route Analysis Tool'!N14='Drop Downs'!$F$4,K14),"")</f>
        <v/>
      </c>
      <c r="M14" s="18">
        <f>'Route Analysis Tool'!K14</f>
        <v>0.8</v>
      </c>
      <c r="N14" s="18">
        <f>'Route Analysis Tool'!L14</f>
        <v>0.1</v>
      </c>
      <c r="O14" s="16" t="str" cm="1">
        <f t="array" ref="O14">IFERROR(_xlfn.IFS('Route Analysis Tool'!O14='Drop Downs'!$D$2,1,'Route Analysis Tool'!O14='Drop Downs'!$D$3,0),"")</f>
        <v/>
      </c>
      <c r="P14" s="19" t="str">
        <f t="shared" si="1"/>
        <v/>
      </c>
      <c r="Q14" s="14" t="str">
        <f t="shared" si="2"/>
        <v/>
      </c>
      <c r="R14" s="19" t="str">
        <f t="shared" si="3"/>
        <v/>
      </c>
      <c r="S14" s="19" t="str">
        <f>IFERROR(Q14*'Route Analysis Tool'!G14,"")</f>
        <v/>
      </c>
      <c r="T14" s="19" t="str">
        <f t="shared" si="4"/>
        <v/>
      </c>
      <c r="U14" s="19" t="str">
        <f t="shared" si="5"/>
        <v/>
      </c>
      <c r="V14" s="19" t="str">
        <f t="shared" si="6"/>
        <v/>
      </c>
      <c r="W14" s="19" t="str">
        <f t="shared" si="7"/>
        <v/>
      </c>
      <c r="X14" s="20" t="str">
        <f t="shared" si="8"/>
        <v/>
      </c>
      <c r="Y14" s="19" t="str">
        <f t="shared" si="9"/>
        <v/>
      </c>
      <c r="Z14" s="19" t="str">
        <f t="shared" si="10"/>
        <v/>
      </c>
      <c r="AA14" s="19" t="str">
        <f t="shared" si="11"/>
        <v/>
      </c>
      <c r="AB14" s="19" t="str">
        <f t="shared" si="12"/>
        <v/>
      </c>
      <c r="AC14" s="19" t="str">
        <f t="shared" si="13"/>
        <v/>
      </c>
      <c r="AD14" s="19" t="str">
        <f t="shared" si="14"/>
        <v/>
      </c>
      <c r="AE14" s="19" t="str">
        <f t="shared" si="15"/>
        <v/>
      </c>
      <c r="AF14" s="19" t="str">
        <f t="shared" si="16"/>
        <v/>
      </c>
      <c r="AG14" s="26" t="str">
        <f t="shared" si="17"/>
        <v/>
      </c>
      <c r="AH14" s="27" t="str">
        <f>IFERROR(O14*('Route Analysis Tool'!S14-J14)*(Calculations!F14*24),"")</f>
        <v/>
      </c>
      <c r="AI14" s="26" t="str">
        <f t="shared" si="18"/>
        <v/>
      </c>
      <c r="AJ14" s="27" t="str">
        <f>IFERROR(('Route Analysis Tool'!S14-J14)*(Calculations!G14*24),"")</f>
        <v/>
      </c>
      <c r="AK14" s="26" t="str">
        <f t="shared" si="19"/>
        <v/>
      </c>
      <c r="AL14" s="26" t="str">
        <f t="shared" si="0"/>
        <v/>
      </c>
    </row>
    <row r="15" spans="1:38" x14ac:dyDescent="0.15">
      <c r="A15" s="14" t="str">
        <f>IFERROR(VLOOKUP('Route Analysis Tool'!B15,EffTable,4,FALSE),"")</f>
        <v/>
      </c>
      <c r="B15" s="15" t="str">
        <f>IFERROR(VLOOKUP('Route Analysis Tool'!B15,EffTable,2,FALSE),"")</f>
        <v/>
      </c>
      <c r="C15" s="15" t="str">
        <f>IFERROR(VLOOKUP('Route Analysis Tool'!B15,EffTable,3,FALSE),"")</f>
        <v/>
      </c>
      <c r="D15" s="16" t="str">
        <f>IF('Route Analysis Tool'!C15="","",'Route Analysis Tool'!C15)</f>
        <v/>
      </c>
      <c r="E15" s="16" t="str">
        <f>IF('Route Analysis Tool'!D15="","",'Route Analysis Tool'!D15)</f>
        <v/>
      </c>
      <c r="F15" s="17">
        <f>'Route Analysis Tool'!H15-'Route Analysis Tool'!F15</f>
        <v>0</v>
      </c>
      <c r="G15" s="17">
        <f>'Route Analysis Tool'!E15+1-'Route Analysis Tool'!I15</f>
        <v>1</v>
      </c>
      <c r="H15" s="16" cm="1">
        <f t="array" ref="H15">_xlfn.IFS('Route Analysis Tool'!J15='Drop Downs'!$A$2,1,'Route Analysis Tool'!J15='Drop Downs'!$A$3,0.9,'Route Analysis Tool'!J15='Drop Downs'!$A$4,0.8)</f>
        <v>0.8</v>
      </c>
      <c r="I15" s="16" t="e" cm="1">
        <f t="array" ref="I15">_xlfn.IFS('Route Analysis Tool'!M15='Drop Downs'!$E$2,0.75,'Route Analysis Tool'!M15='Drop Downs'!$E$3,0.7,'Route Analysis Tool'!M15='Drop Downs'!$E$4,0.65,'Route Analysis Tool'!M15='Drop Downs'!$E$5,0.6,'Route Analysis Tool'!M15='Drop Downs'!$E$6,0.55,'Route Analysis Tool'!M15='Drop Downs'!$E$7,0.5)</f>
        <v>#N/A</v>
      </c>
      <c r="J15" s="16" t="e" cm="1">
        <f t="array" ref="J15">_xlfn.IFS('Route Analysis Tool'!M15='Drop Downs'!$E$2,2,'Route Analysis Tool'!M15='Drop Downs'!$E$3,2,'Route Analysis Tool'!M15='Drop Downs'!$E$4,2,'Route Analysis Tool'!M15='Drop Downs'!$E$5,3,'Route Analysis Tool'!M15='Drop Downs'!$E$6,4,'Route Analysis Tool'!M15='Drop Downs'!$E$7,5)</f>
        <v>#N/A</v>
      </c>
      <c r="K15" s="16" t="str" cm="1">
        <f t="array" ref="K15">IFERROR(_xlfn.IFS('Route Analysis Tool'!N15='Drop Downs'!$F$2,1,'Route Analysis Tool'!N15='Drop Downs'!$F$3,0.8,'Route Analysis Tool'!N15='Drop Downs'!$F$4,0.9),"")</f>
        <v/>
      </c>
      <c r="L15" s="16" t="str" cm="1">
        <f t="array" ref="L15">IFERROR(_xlfn.IFS('Route Analysis Tool'!N15='Drop Downs'!$F$2,I15,'Route Analysis Tool'!N15='Drop Downs'!$F$3,K15,'Route Analysis Tool'!N15='Drop Downs'!$F$4,K15),"")</f>
        <v/>
      </c>
      <c r="M15" s="18">
        <f>'Route Analysis Tool'!K15</f>
        <v>0.8</v>
      </c>
      <c r="N15" s="18">
        <f>'Route Analysis Tool'!L15</f>
        <v>0.1</v>
      </c>
      <c r="O15" s="16" t="str" cm="1">
        <f t="array" ref="O15">IFERROR(_xlfn.IFS('Route Analysis Tool'!O15='Drop Downs'!$D$2,1,'Route Analysis Tool'!O15='Drop Downs'!$D$3,0),"")</f>
        <v/>
      </c>
      <c r="P15" s="19" t="str">
        <f t="shared" si="1"/>
        <v/>
      </c>
      <c r="Q15" s="14" t="str">
        <f t="shared" si="2"/>
        <v/>
      </c>
      <c r="R15" s="19" t="str">
        <f t="shared" si="3"/>
        <v/>
      </c>
      <c r="S15" s="19" t="str">
        <f>IFERROR(Q15*'Route Analysis Tool'!G15,"")</f>
        <v/>
      </c>
      <c r="T15" s="19" t="str">
        <f t="shared" si="4"/>
        <v/>
      </c>
      <c r="U15" s="19" t="str">
        <f t="shared" si="5"/>
        <v/>
      </c>
      <c r="V15" s="19" t="str">
        <f t="shared" si="6"/>
        <v/>
      </c>
      <c r="W15" s="19" t="str">
        <f t="shared" si="7"/>
        <v/>
      </c>
      <c r="X15" s="20" t="str">
        <f t="shared" si="8"/>
        <v/>
      </c>
      <c r="Y15" s="19" t="str">
        <f t="shared" si="9"/>
        <v/>
      </c>
      <c r="Z15" s="19" t="str">
        <f t="shared" si="10"/>
        <v/>
      </c>
      <c r="AA15" s="19" t="str">
        <f t="shared" si="11"/>
        <v/>
      </c>
      <c r="AB15" s="19" t="str">
        <f t="shared" si="12"/>
        <v/>
      </c>
      <c r="AC15" s="19" t="str">
        <f t="shared" si="13"/>
        <v/>
      </c>
      <c r="AD15" s="19" t="str">
        <f t="shared" si="14"/>
        <v/>
      </c>
      <c r="AE15" s="19" t="str">
        <f t="shared" si="15"/>
        <v/>
      </c>
      <c r="AF15" s="19" t="str">
        <f t="shared" si="16"/>
        <v/>
      </c>
      <c r="AG15" s="26" t="str">
        <f t="shared" si="17"/>
        <v/>
      </c>
      <c r="AH15" s="27" t="str">
        <f>IFERROR(O15*('Route Analysis Tool'!S15-J15)*(Calculations!F15*24),"")</f>
        <v/>
      </c>
      <c r="AI15" s="26" t="str">
        <f t="shared" si="18"/>
        <v/>
      </c>
      <c r="AJ15" s="27" t="str">
        <f>IFERROR(('Route Analysis Tool'!S15-J15)*(Calculations!G15*24),"")</f>
        <v/>
      </c>
      <c r="AK15" s="26" t="str">
        <f t="shared" si="19"/>
        <v/>
      </c>
      <c r="AL15" s="26" t="str">
        <f>IFERROR(IF(AG15+AI15+AK15="","",MIN(AG15,AI15,AK15)),"")</f>
        <v/>
      </c>
    </row>
    <row r="16" spans="1:38" x14ac:dyDescent="0.15">
      <c r="A16" s="14" t="str">
        <f>IFERROR(VLOOKUP('Route Analysis Tool'!B16,EffTable,4,FALSE),"")</f>
        <v/>
      </c>
      <c r="B16" s="15" t="str">
        <f>IFERROR(VLOOKUP('Route Analysis Tool'!B16,EffTable,2,FALSE),"")</f>
        <v/>
      </c>
      <c r="C16" s="15" t="str">
        <f>IFERROR(VLOOKUP('Route Analysis Tool'!B16,EffTable,3,FALSE),"")</f>
        <v/>
      </c>
      <c r="D16" s="16" t="str">
        <f>IF('Route Analysis Tool'!C16="","",'Route Analysis Tool'!C16)</f>
        <v/>
      </c>
      <c r="E16" s="16" t="str">
        <f>IF('Route Analysis Tool'!D16="","",'Route Analysis Tool'!D16)</f>
        <v/>
      </c>
      <c r="F16" s="17">
        <f>'Route Analysis Tool'!H16-'Route Analysis Tool'!F16</f>
        <v>0</v>
      </c>
      <c r="G16" s="17">
        <f>'Route Analysis Tool'!E16+1-'Route Analysis Tool'!I16</f>
        <v>1</v>
      </c>
      <c r="H16" s="16" cm="1">
        <f t="array" ref="H16">_xlfn.IFS('Route Analysis Tool'!J16='Drop Downs'!$A$2,1,'Route Analysis Tool'!J16='Drop Downs'!$A$3,0.9,'Route Analysis Tool'!J16='Drop Downs'!$A$4,0.8)</f>
        <v>0.8</v>
      </c>
      <c r="I16" s="16" t="e" cm="1">
        <f t="array" ref="I16">_xlfn.IFS('Route Analysis Tool'!M16='Drop Downs'!$E$2,0.75,'Route Analysis Tool'!M16='Drop Downs'!$E$3,0.7,'Route Analysis Tool'!M16='Drop Downs'!$E$4,0.65,'Route Analysis Tool'!M16='Drop Downs'!$E$5,0.6,'Route Analysis Tool'!M16='Drop Downs'!$E$6,0.55,'Route Analysis Tool'!M16='Drop Downs'!$E$7,0.5)</f>
        <v>#N/A</v>
      </c>
      <c r="J16" s="16" t="e" cm="1">
        <f t="array" ref="J16">_xlfn.IFS('Route Analysis Tool'!M16='Drop Downs'!$E$2,2,'Route Analysis Tool'!M16='Drop Downs'!$E$3,2,'Route Analysis Tool'!M16='Drop Downs'!$E$4,2,'Route Analysis Tool'!M16='Drop Downs'!$E$5,3,'Route Analysis Tool'!M16='Drop Downs'!$E$6,4,'Route Analysis Tool'!M16='Drop Downs'!$E$7,5)</f>
        <v>#N/A</v>
      </c>
      <c r="K16" s="16" t="str" cm="1">
        <f t="array" ref="K16">IFERROR(_xlfn.IFS('Route Analysis Tool'!N16='Drop Downs'!$F$2,1,'Route Analysis Tool'!N16='Drop Downs'!$F$3,0.8,'Route Analysis Tool'!N16='Drop Downs'!$F$4,0.9),"")</f>
        <v/>
      </c>
      <c r="L16" s="16" t="str" cm="1">
        <f t="array" ref="L16">IFERROR(_xlfn.IFS('Route Analysis Tool'!N16='Drop Downs'!$F$2,I16,'Route Analysis Tool'!N16='Drop Downs'!$F$3,K16,'Route Analysis Tool'!N16='Drop Downs'!$F$4,K16),"")</f>
        <v/>
      </c>
      <c r="M16" s="18">
        <f>'Route Analysis Tool'!K16</f>
        <v>0.8</v>
      </c>
      <c r="N16" s="18">
        <f>'Route Analysis Tool'!L16</f>
        <v>0.1</v>
      </c>
      <c r="O16" s="16" t="str" cm="1">
        <f t="array" ref="O16">IFERROR(_xlfn.IFS('Route Analysis Tool'!O16='Drop Downs'!$D$2,1,'Route Analysis Tool'!O16='Drop Downs'!$D$3,0),"")</f>
        <v/>
      </c>
      <c r="P16" s="19" t="str">
        <f t="shared" si="1"/>
        <v/>
      </c>
      <c r="Q16" s="14" t="str">
        <f t="shared" si="2"/>
        <v/>
      </c>
      <c r="R16" s="19" t="str">
        <f t="shared" si="3"/>
        <v/>
      </c>
      <c r="S16" s="19" t="str">
        <f>IFERROR(Q16*'Route Analysis Tool'!G16,"")</f>
        <v/>
      </c>
      <c r="T16" s="19" t="str">
        <f t="shared" si="4"/>
        <v/>
      </c>
      <c r="U16" s="19" t="str">
        <f t="shared" si="5"/>
        <v/>
      </c>
      <c r="V16" s="19" t="str">
        <f t="shared" si="6"/>
        <v/>
      </c>
      <c r="W16" s="19" t="str">
        <f t="shared" si="7"/>
        <v/>
      </c>
      <c r="X16" s="20" t="str">
        <f t="shared" si="8"/>
        <v/>
      </c>
      <c r="Y16" s="19" t="str">
        <f t="shared" si="9"/>
        <v/>
      </c>
      <c r="Z16" s="19" t="str">
        <f t="shared" si="10"/>
        <v/>
      </c>
      <c r="AA16" s="19" t="str">
        <f t="shared" si="11"/>
        <v/>
      </c>
      <c r="AB16" s="19" t="str">
        <f t="shared" si="12"/>
        <v/>
      </c>
      <c r="AC16" s="19" t="str">
        <f t="shared" si="13"/>
        <v/>
      </c>
      <c r="AD16" s="19" t="str">
        <f t="shared" si="14"/>
        <v/>
      </c>
      <c r="AE16" s="19" t="str">
        <f t="shared" si="15"/>
        <v/>
      </c>
      <c r="AF16" s="19" t="str">
        <f t="shared" si="16"/>
        <v/>
      </c>
      <c r="AG16" s="26" t="str">
        <f t="shared" si="17"/>
        <v/>
      </c>
      <c r="AH16" s="27" t="str">
        <f>IFERROR(O16*('Route Analysis Tool'!S16-J16)*(Calculations!F16*24),"")</f>
        <v/>
      </c>
      <c r="AI16" s="26" t="str">
        <f t="shared" si="18"/>
        <v/>
      </c>
      <c r="AJ16" s="27" t="str">
        <f>IFERROR(('Route Analysis Tool'!S16-J16)*(Calculations!G16*24),"")</f>
        <v/>
      </c>
      <c r="AK16" s="26" t="str">
        <f t="shared" si="19"/>
        <v/>
      </c>
      <c r="AL16" s="26" t="str">
        <f t="shared" ref="AL16:AL53" si="20">IFERROR(IF(AG16+AI16+AK16="","",MIN(AG16,AI16,AK16)),"")</f>
        <v/>
      </c>
    </row>
    <row r="17" spans="1:38" x14ac:dyDescent="0.15">
      <c r="A17" s="14" t="str">
        <f>IFERROR(VLOOKUP('Route Analysis Tool'!B17,EffTable,4,FALSE),"")</f>
        <v/>
      </c>
      <c r="B17" s="15" t="str">
        <f>IFERROR(VLOOKUP('Route Analysis Tool'!B17,EffTable,2,FALSE),"")</f>
        <v/>
      </c>
      <c r="C17" s="15" t="str">
        <f>IFERROR(VLOOKUP('Route Analysis Tool'!B17,EffTable,3,FALSE),"")</f>
        <v/>
      </c>
      <c r="D17" s="16" t="str">
        <f>IF('Route Analysis Tool'!C17="","",'Route Analysis Tool'!C17)</f>
        <v/>
      </c>
      <c r="E17" s="16" t="str">
        <f>IF('Route Analysis Tool'!D17="","",'Route Analysis Tool'!D17)</f>
        <v/>
      </c>
      <c r="F17" s="17">
        <f>'Route Analysis Tool'!H17-'Route Analysis Tool'!F17</f>
        <v>0</v>
      </c>
      <c r="G17" s="17">
        <f>'Route Analysis Tool'!E17+1-'Route Analysis Tool'!I17</f>
        <v>1</v>
      </c>
      <c r="H17" s="16" cm="1">
        <f t="array" ref="H17">_xlfn.IFS('Route Analysis Tool'!J17='Drop Downs'!$A$2,1,'Route Analysis Tool'!J17='Drop Downs'!$A$3,0.9,'Route Analysis Tool'!J17='Drop Downs'!$A$4,0.8)</f>
        <v>0.8</v>
      </c>
      <c r="I17" s="16" t="e" cm="1">
        <f t="array" ref="I17">_xlfn.IFS('Route Analysis Tool'!M17='Drop Downs'!$E$2,0.75,'Route Analysis Tool'!M17='Drop Downs'!$E$3,0.7,'Route Analysis Tool'!M17='Drop Downs'!$E$4,0.65,'Route Analysis Tool'!M17='Drop Downs'!$E$5,0.6,'Route Analysis Tool'!M17='Drop Downs'!$E$6,0.55,'Route Analysis Tool'!M17='Drop Downs'!$E$7,0.5)</f>
        <v>#N/A</v>
      </c>
      <c r="J17" s="16" t="e" cm="1">
        <f t="array" ref="J17">_xlfn.IFS('Route Analysis Tool'!M17='Drop Downs'!$E$2,2,'Route Analysis Tool'!M17='Drop Downs'!$E$3,2,'Route Analysis Tool'!M17='Drop Downs'!$E$4,2,'Route Analysis Tool'!M17='Drop Downs'!$E$5,3,'Route Analysis Tool'!M17='Drop Downs'!$E$6,4,'Route Analysis Tool'!M17='Drop Downs'!$E$7,5)</f>
        <v>#N/A</v>
      </c>
      <c r="K17" s="16" t="str" cm="1">
        <f t="array" ref="K17">IFERROR(_xlfn.IFS('Route Analysis Tool'!N17='Drop Downs'!$F$2,1,'Route Analysis Tool'!N17='Drop Downs'!$F$3,0.8,'Route Analysis Tool'!N17='Drop Downs'!$F$4,0.9),"")</f>
        <v/>
      </c>
      <c r="L17" s="16" t="str" cm="1">
        <f t="array" ref="L17">IFERROR(_xlfn.IFS('Route Analysis Tool'!N17='Drop Downs'!$F$2,I17,'Route Analysis Tool'!N17='Drop Downs'!$F$3,K17,'Route Analysis Tool'!N17='Drop Downs'!$F$4,K17),"")</f>
        <v/>
      </c>
      <c r="M17" s="18">
        <f>'Route Analysis Tool'!K17</f>
        <v>0.8</v>
      </c>
      <c r="N17" s="18">
        <f>'Route Analysis Tool'!L17</f>
        <v>0.1</v>
      </c>
      <c r="O17" s="16" t="str" cm="1">
        <f t="array" ref="O17">IFERROR(_xlfn.IFS('Route Analysis Tool'!O17='Drop Downs'!$D$2,1,'Route Analysis Tool'!O17='Drop Downs'!$D$3,0),"")</f>
        <v/>
      </c>
      <c r="P17" s="19" t="str">
        <f t="shared" si="1"/>
        <v/>
      </c>
      <c r="Q17" s="14" t="str">
        <f t="shared" si="2"/>
        <v/>
      </c>
      <c r="R17" s="19" t="str">
        <f t="shared" si="3"/>
        <v/>
      </c>
      <c r="S17" s="19" t="str">
        <f>IFERROR(Q17*'Route Analysis Tool'!G17,"")</f>
        <v/>
      </c>
      <c r="T17" s="19" t="str">
        <f t="shared" si="4"/>
        <v/>
      </c>
      <c r="U17" s="19" t="str">
        <f t="shared" si="5"/>
        <v/>
      </c>
      <c r="V17" s="19" t="str">
        <f t="shared" si="6"/>
        <v/>
      </c>
      <c r="W17" s="19" t="str">
        <f t="shared" si="7"/>
        <v/>
      </c>
      <c r="X17" s="20" t="str">
        <f t="shared" si="8"/>
        <v/>
      </c>
      <c r="Y17" s="19" t="str">
        <f t="shared" si="9"/>
        <v/>
      </c>
      <c r="Z17" s="19" t="str">
        <f t="shared" si="10"/>
        <v/>
      </c>
      <c r="AA17" s="19" t="str">
        <f t="shared" si="11"/>
        <v/>
      </c>
      <c r="AB17" s="19" t="str">
        <f t="shared" si="12"/>
        <v/>
      </c>
      <c r="AC17" s="19" t="str">
        <f t="shared" si="13"/>
        <v/>
      </c>
      <c r="AD17" s="19" t="str">
        <f t="shared" si="14"/>
        <v/>
      </c>
      <c r="AE17" s="19" t="str">
        <f t="shared" si="15"/>
        <v/>
      </c>
      <c r="AF17" s="19" t="str">
        <f t="shared" si="16"/>
        <v/>
      </c>
      <c r="AG17" s="26" t="str">
        <f t="shared" si="17"/>
        <v/>
      </c>
      <c r="AH17" s="27" t="str">
        <f>IFERROR(O17*('Route Analysis Tool'!S17-J17)*(Calculations!F17*24),"")</f>
        <v/>
      </c>
      <c r="AI17" s="26" t="str">
        <f t="shared" si="18"/>
        <v/>
      </c>
      <c r="AJ17" s="27" t="str">
        <f>IFERROR(('Route Analysis Tool'!S17-J17)*(Calculations!G17*24),"")</f>
        <v/>
      </c>
      <c r="AK17" s="26" t="str">
        <f t="shared" si="19"/>
        <v/>
      </c>
      <c r="AL17" s="26" t="str">
        <f t="shared" si="20"/>
        <v/>
      </c>
    </row>
    <row r="18" spans="1:38" x14ac:dyDescent="0.15">
      <c r="A18" s="14" t="str">
        <f>IFERROR(VLOOKUP('Route Analysis Tool'!B18,EffTable,4,FALSE),"")</f>
        <v/>
      </c>
      <c r="B18" s="15" t="str">
        <f>IFERROR(VLOOKUP('Route Analysis Tool'!B18,EffTable,2,FALSE),"")</f>
        <v/>
      </c>
      <c r="C18" s="15" t="str">
        <f>IFERROR(VLOOKUP('Route Analysis Tool'!B18,EffTable,3,FALSE),"")</f>
        <v/>
      </c>
      <c r="D18" s="16" t="str">
        <f>IF('Route Analysis Tool'!C18="","",'Route Analysis Tool'!C18)</f>
        <v/>
      </c>
      <c r="E18" s="16" t="str">
        <f>IF('Route Analysis Tool'!D18="","",'Route Analysis Tool'!D18)</f>
        <v/>
      </c>
      <c r="F18" s="17">
        <f>'Route Analysis Tool'!H18-'Route Analysis Tool'!F18</f>
        <v>0</v>
      </c>
      <c r="G18" s="17">
        <f>'Route Analysis Tool'!E18+1-'Route Analysis Tool'!I18</f>
        <v>1</v>
      </c>
      <c r="H18" s="16" cm="1">
        <f t="array" ref="H18">_xlfn.IFS('Route Analysis Tool'!J18='Drop Downs'!$A$2,1,'Route Analysis Tool'!J18='Drop Downs'!$A$3,0.9,'Route Analysis Tool'!J18='Drop Downs'!$A$4,0.8)</f>
        <v>0.8</v>
      </c>
      <c r="I18" s="16" t="e" cm="1">
        <f t="array" ref="I18">_xlfn.IFS('Route Analysis Tool'!M18='Drop Downs'!$E$2,0.75,'Route Analysis Tool'!M18='Drop Downs'!$E$3,0.7,'Route Analysis Tool'!M18='Drop Downs'!$E$4,0.65,'Route Analysis Tool'!M18='Drop Downs'!$E$5,0.6,'Route Analysis Tool'!M18='Drop Downs'!$E$6,0.55,'Route Analysis Tool'!M18='Drop Downs'!$E$7,0.5)</f>
        <v>#N/A</v>
      </c>
      <c r="J18" s="16" t="e" cm="1">
        <f t="array" ref="J18">_xlfn.IFS('Route Analysis Tool'!M18='Drop Downs'!$E$2,2,'Route Analysis Tool'!M18='Drop Downs'!$E$3,2,'Route Analysis Tool'!M18='Drop Downs'!$E$4,2,'Route Analysis Tool'!M18='Drop Downs'!$E$5,3,'Route Analysis Tool'!M18='Drop Downs'!$E$6,4,'Route Analysis Tool'!M18='Drop Downs'!$E$7,5)</f>
        <v>#N/A</v>
      </c>
      <c r="K18" s="16" t="str" cm="1">
        <f t="array" ref="K18">IFERROR(_xlfn.IFS('Route Analysis Tool'!N18='Drop Downs'!$F$2,1,'Route Analysis Tool'!N18='Drop Downs'!$F$3,0.8,'Route Analysis Tool'!N18='Drop Downs'!$F$4,0.9),"")</f>
        <v/>
      </c>
      <c r="L18" s="16" t="str" cm="1">
        <f t="array" ref="L18">IFERROR(_xlfn.IFS('Route Analysis Tool'!N18='Drop Downs'!$F$2,I18,'Route Analysis Tool'!N18='Drop Downs'!$F$3,K18,'Route Analysis Tool'!N18='Drop Downs'!$F$4,K18),"")</f>
        <v/>
      </c>
      <c r="M18" s="18">
        <f>'Route Analysis Tool'!K18</f>
        <v>0.8</v>
      </c>
      <c r="N18" s="18">
        <f>'Route Analysis Tool'!L18</f>
        <v>0.1</v>
      </c>
      <c r="O18" s="16" t="str" cm="1">
        <f t="array" ref="O18">IFERROR(_xlfn.IFS('Route Analysis Tool'!O18='Drop Downs'!$D$2,1,'Route Analysis Tool'!O18='Drop Downs'!$D$3,0),"")</f>
        <v/>
      </c>
      <c r="P18" s="19" t="str">
        <f t="shared" si="1"/>
        <v/>
      </c>
      <c r="Q18" s="14" t="str">
        <f t="shared" si="2"/>
        <v/>
      </c>
      <c r="R18" s="19" t="str">
        <f t="shared" si="3"/>
        <v/>
      </c>
      <c r="S18" s="19" t="str">
        <f>IFERROR(Q18*'Route Analysis Tool'!G18,"")</f>
        <v/>
      </c>
      <c r="T18" s="19" t="str">
        <f t="shared" si="4"/>
        <v/>
      </c>
      <c r="U18" s="19" t="str">
        <f t="shared" si="5"/>
        <v/>
      </c>
      <c r="V18" s="19" t="str">
        <f t="shared" si="6"/>
        <v/>
      </c>
      <c r="W18" s="19" t="str">
        <f t="shared" si="7"/>
        <v/>
      </c>
      <c r="X18" s="20" t="str">
        <f t="shared" si="8"/>
        <v/>
      </c>
      <c r="Y18" s="19" t="str">
        <f t="shared" si="9"/>
        <v/>
      </c>
      <c r="Z18" s="19" t="str">
        <f t="shared" si="10"/>
        <v/>
      </c>
      <c r="AA18" s="19" t="str">
        <f t="shared" si="11"/>
        <v/>
      </c>
      <c r="AB18" s="19" t="str">
        <f t="shared" si="12"/>
        <v/>
      </c>
      <c r="AC18" s="19" t="str">
        <f t="shared" si="13"/>
        <v/>
      </c>
      <c r="AD18" s="19" t="str">
        <f t="shared" si="14"/>
        <v/>
      </c>
      <c r="AE18" s="19" t="str">
        <f t="shared" si="15"/>
        <v/>
      </c>
      <c r="AF18" s="19" t="str">
        <f t="shared" si="16"/>
        <v/>
      </c>
      <c r="AG18" s="26" t="str">
        <f t="shared" si="17"/>
        <v/>
      </c>
      <c r="AH18" s="27" t="str">
        <f>IFERROR(O18*('Route Analysis Tool'!S18-J18)*(Calculations!F18*24),"")</f>
        <v/>
      </c>
      <c r="AI18" s="26" t="str">
        <f t="shared" si="18"/>
        <v/>
      </c>
      <c r="AJ18" s="27" t="str">
        <f>IFERROR(('Route Analysis Tool'!S18-J18)*(Calculations!G18*24),"")</f>
        <v/>
      </c>
      <c r="AK18" s="26" t="str">
        <f t="shared" si="19"/>
        <v/>
      </c>
      <c r="AL18" s="26" t="str">
        <f t="shared" si="20"/>
        <v/>
      </c>
    </row>
    <row r="19" spans="1:38" x14ac:dyDescent="0.15">
      <c r="A19" s="14" t="str">
        <f>IFERROR(VLOOKUP('Route Analysis Tool'!B19,EffTable,4,FALSE),"")</f>
        <v/>
      </c>
      <c r="B19" s="15" t="str">
        <f>IFERROR(VLOOKUP('Route Analysis Tool'!B19,EffTable,2,FALSE),"")</f>
        <v/>
      </c>
      <c r="C19" s="15" t="str">
        <f>IFERROR(VLOOKUP('Route Analysis Tool'!B19,EffTable,3,FALSE),"")</f>
        <v/>
      </c>
      <c r="D19" s="16" t="str">
        <f>IF('Route Analysis Tool'!C19="","",'Route Analysis Tool'!C19)</f>
        <v/>
      </c>
      <c r="E19" s="16" t="str">
        <f>IF('Route Analysis Tool'!D19="","",'Route Analysis Tool'!D19)</f>
        <v/>
      </c>
      <c r="F19" s="17">
        <f>'Route Analysis Tool'!H19-'Route Analysis Tool'!F19</f>
        <v>0</v>
      </c>
      <c r="G19" s="17">
        <f>'Route Analysis Tool'!E19+1-'Route Analysis Tool'!I19</f>
        <v>1</v>
      </c>
      <c r="H19" s="16" cm="1">
        <f t="array" ref="H19">_xlfn.IFS('Route Analysis Tool'!J19='Drop Downs'!$A$2,1,'Route Analysis Tool'!J19='Drop Downs'!$A$3,0.9,'Route Analysis Tool'!J19='Drop Downs'!$A$4,0.8)</f>
        <v>0.8</v>
      </c>
      <c r="I19" s="16" t="e" cm="1">
        <f t="array" ref="I19">_xlfn.IFS('Route Analysis Tool'!M19='Drop Downs'!$E$2,0.75,'Route Analysis Tool'!M19='Drop Downs'!$E$3,0.7,'Route Analysis Tool'!M19='Drop Downs'!$E$4,0.65,'Route Analysis Tool'!M19='Drop Downs'!$E$5,0.6,'Route Analysis Tool'!M19='Drop Downs'!$E$6,0.55,'Route Analysis Tool'!M19='Drop Downs'!$E$7,0.5)</f>
        <v>#N/A</v>
      </c>
      <c r="J19" s="16" t="e" cm="1">
        <f t="array" ref="J19">_xlfn.IFS('Route Analysis Tool'!M19='Drop Downs'!$E$2,2,'Route Analysis Tool'!M19='Drop Downs'!$E$3,2,'Route Analysis Tool'!M19='Drop Downs'!$E$4,2,'Route Analysis Tool'!M19='Drop Downs'!$E$5,3,'Route Analysis Tool'!M19='Drop Downs'!$E$6,4,'Route Analysis Tool'!M19='Drop Downs'!$E$7,5)</f>
        <v>#N/A</v>
      </c>
      <c r="K19" s="16" t="str" cm="1">
        <f t="array" ref="K19">IFERROR(_xlfn.IFS('Route Analysis Tool'!N19='Drop Downs'!$F$2,1,'Route Analysis Tool'!N19='Drop Downs'!$F$3,0.8,'Route Analysis Tool'!N19='Drop Downs'!$F$4,0.9),"")</f>
        <v/>
      </c>
      <c r="L19" s="16" t="str" cm="1">
        <f t="array" ref="L19">IFERROR(_xlfn.IFS('Route Analysis Tool'!N19='Drop Downs'!$F$2,I19,'Route Analysis Tool'!N19='Drop Downs'!$F$3,K19,'Route Analysis Tool'!N19='Drop Downs'!$F$4,K19),"")</f>
        <v/>
      </c>
      <c r="M19" s="18">
        <f>'Route Analysis Tool'!K19</f>
        <v>0.8</v>
      </c>
      <c r="N19" s="18">
        <f>'Route Analysis Tool'!L19</f>
        <v>0.1</v>
      </c>
      <c r="O19" s="16" t="str" cm="1">
        <f t="array" ref="O19">IFERROR(_xlfn.IFS('Route Analysis Tool'!O19='Drop Downs'!$D$2,1,'Route Analysis Tool'!O19='Drop Downs'!$D$3,0),"")</f>
        <v/>
      </c>
      <c r="P19" s="19" t="str">
        <f t="shared" si="1"/>
        <v/>
      </c>
      <c r="Q19" s="14" t="str">
        <f t="shared" si="2"/>
        <v/>
      </c>
      <c r="R19" s="19" t="str">
        <f t="shared" si="3"/>
        <v/>
      </c>
      <c r="S19" s="19" t="str">
        <f>IFERROR(Q19*'Route Analysis Tool'!G19,"")</f>
        <v/>
      </c>
      <c r="T19" s="19" t="str">
        <f t="shared" si="4"/>
        <v/>
      </c>
      <c r="U19" s="19" t="str">
        <f t="shared" si="5"/>
        <v/>
      </c>
      <c r="V19" s="19" t="str">
        <f t="shared" si="6"/>
        <v/>
      </c>
      <c r="W19" s="19" t="str">
        <f t="shared" si="7"/>
        <v/>
      </c>
      <c r="X19" s="20" t="str">
        <f t="shared" si="8"/>
        <v/>
      </c>
      <c r="Y19" s="19" t="str">
        <f t="shared" si="9"/>
        <v/>
      </c>
      <c r="Z19" s="19" t="str">
        <f t="shared" si="10"/>
        <v/>
      </c>
      <c r="AA19" s="19" t="str">
        <f t="shared" si="11"/>
        <v/>
      </c>
      <c r="AB19" s="19" t="str">
        <f t="shared" si="12"/>
        <v/>
      </c>
      <c r="AC19" s="19" t="str">
        <f t="shared" si="13"/>
        <v/>
      </c>
      <c r="AD19" s="19" t="str">
        <f t="shared" si="14"/>
        <v/>
      </c>
      <c r="AE19" s="19" t="str">
        <f t="shared" si="15"/>
        <v/>
      </c>
      <c r="AF19" s="19" t="str">
        <f t="shared" si="16"/>
        <v/>
      </c>
      <c r="AG19" s="26" t="str">
        <f t="shared" si="17"/>
        <v/>
      </c>
      <c r="AH19" s="27" t="str">
        <f>IFERROR(O19*('Route Analysis Tool'!S19-J19)*(Calculations!F19*24),"")</f>
        <v/>
      </c>
      <c r="AI19" s="26" t="str">
        <f t="shared" si="18"/>
        <v/>
      </c>
      <c r="AJ19" s="27" t="str">
        <f>IFERROR(('Route Analysis Tool'!S19-J19)*(Calculations!G19*24),"")</f>
        <v/>
      </c>
      <c r="AK19" s="26" t="str">
        <f t="shared" si="19"/>
        <v/>
      </c>
      <c r="AL19" s="26" t="str">
        <f t="shared" si="20"/>
        <v/>
      </c>
    </row>
    <row r="20" spans="1:38" x14ac:dyDescent="0.15">
      <c r="A20" s="14" t="str">
        <f>IFERROR(VLOOKUP('Route Analysis Tool'!B20,EffTable,4,FALSE),"")</f>
        <v/>
      </c>
      <c r="B20" s="15" t="str">
        <f>IFERROR(VLOOKUP('Route Analysis Tool'!B20,EffTable,2,FALSE),"")</f>
        <v/>
      </c>
      <c r="C20" s="15" t="str">
        <f>IFERROR(VLOOKUP('Route Analysis Tool'!B20,EffTable,3,FALSE),"")</f>
        <v/>
      </c>
      <c r="D20" s="16" t="str">
        <f>IF('Route Analysis Tool'!C20="","",'Route Analysis Tool'!C20)</f>
        <v/>
      </c>
      <c r="E20" s="16" t="str">
        <f>IF('Route Analysis Tool'!D20="","",'Route Analysis Tool'!D20)</f>
        <v/>
      </c>
      <c r="F20" s="17">
        <f>'Route Analysis Tool'!H20-'Route Analysis Tool'!F20</f>
        <v>0</v>
      </c>
      <c r="G20" s="17">
        <f>'Route Analysis Tool'!E20+1-'Route Analysis Tool'!I20</f>
        <v>1</v>
      </c>
      <c r="H20" s="16" cm="1">
        <f t="array" ref="H20">_xlfn.IFS('Route Analysis Tool'!J20='Drop Downs'!$A$2,1,'Route Analysis Tool'!J20='Drop Downs'!$A$3,0.9,'Route Analysis Tool'!J20='Drop Downs'!$A$4,0.8)</f>
        <v>0.8</v>
      </c>
      <c r="I20" s="16" t="e" cm="1">
        <f t="array" ref="I20">_xlfn.IFS('Route Analysis Tool'!M20='Drop Downs'!$E$2,0.75,'Route Analysis Tool'!M20='Drop Downs'!$E$3,0.7,'Route Analysis Tool'!M20='Drop Downs'!$E$4,0.65,'Route Analysis Tool'!M20='Drop Downs'!$E$5,0.6,'Route Analysis Tool'!M20='Drop Downs'!$E$6,0.55,'Route Analysis Tool'!M20='Drop Downs'!$E$7,0.5)</f>
        <v>#N/A</v>
      </c>
      <c r="J20" s="16" t="e" cm="1">
        <f t="array" ref="J20">_xlfn.IFS('Route Analysis Tool'!M20='Drop Downs'!$E$2,2,'Route Analysis Tool'!M20='Drop Downs'!$E$3,2,'Route Analysis Tool'!M20='Drop Downs'!$E$4,2,'Route Analysis Tool'!M20='Drop Downs'!$E$5,3,'Route Analysis Tool'!M20='Drop Downs'!$E$6,4,'Route Analysis Tool'!M20='Drop Downs'!$E$7,5)</f>
        <v>#N/A</v>
      </c>
      <c r="K20" s="16" t="str" cm="1">
        <f t="array" ref="K20">IFERROR(_xlfn.IFS('Route Analysis Tool'!N20='Drop Downs'!$F$2,1,'Route Analysis Tool'!N20='Drop Downs'!$F$3,0.8,'Route Analysis Tool'!N20='Drop Downs'!$F$4,0.9),"")</f>
        <v/>
      </c>
      <c r="L20" s="16" t="str" cm="1">
        <f t="array" ref="L20">IFERROR(_xlfn.IFS('Route Analysis Tool'!N20='Drop Downs'!$F$2,I20,'Route Analysis Tool'!N20='Drop Downs'!$F$3,K20,'Route Analysis Tool'!N20='Drop Downs'!$F$4,K20),"")</f>
        <v/>
      </c>
      <c r="M20" s="18">
        <f>'Route Analysis Tool'!K20</f>
        <v>0.8</v>
      </c>
      <c r="N20" s="18">
        <f>'Route Analysis Tool'!L20</f>
        <v>0.1</v>
      </c>
      <c r="O20" s="16" t="str" cm="1">
        <f t="array" ref="O20">IFERROR(_xlfn.IFS('Route Analysis Tool'!O20='Drop Downs'!$D$2,1,'Route Analysis Tool'!O20='Drop Downs'!$D$3,0),"")</f>
        <v/>
      </c>
      <c r="P20" s="19" t="str">
        <f t="shared" si="1"/>
        <v/>
      </c>
      <c r="Q20" s="14" t="str">
        <f t="shared" si="2"/>
        <v/>
      </c>
      <c r="R20" s="19" t="str">
        <f t="shared" si="3"/>
        <v/>
      </c>
      <c r="S20" s="19" t="str">
        <f>IFERROR(Q20*'Route Analysis Tool'!G20,"")</f>
        <v/>
      </c>
      <c r="T20" s="19" t="str">
        <f t="shared" si="4"/>
        <v/>
      </c>
      <c r="U20" s="19" t="str">
        <f t="shared" si="5"/>
        <v/>
      </c>
      <c r="V20" s="19" t="str">
        <f t="shared" si="6"/>
        <v/>
      </c>
      <c r="W20" s="19" t="str">
        <f t="shared" si="7"/>
        <v/>
      </c>
      <c r="X20" s="20" t="str">
        <f t="shared" si="8"/>
        <v/>
      </c>
      <c r="Y20" s="19" t="str">
        <f t="shared" si="9"/>
        <v/>
      </c>
      <c r="Z20" s="19" t="str">
        <f t="shared" si="10"/>
        <v/>
      </c>
      <c r="AA20" s="19" t="str">
        <f t="shared" si="11"/>
        <v/>
      </c>
      <c r="AB20" s="19" t="str">
        <f t="shared" si="12"/>
        <v/>
      </c>
      <c r="AC20" s="19" t="str">
        <f t="shared" si="13"/>
        <v/>
      </c>
      <c r="AD20" s="19" t="str">
        <f t="shared" si="14"/>
        <v/>
      </c>
      <c r="AE20" s="19" t="str">
        <f t="shared" si="15"/>
        <v/>
      </c>
      <c r="AF20" s="19" t="str">
        <f t="shared" si="16"/>
        <v/>
      </c>
      <c r="AG20" s="26" t="str">
        <f t="shared" si="17"/>
        <v/>
      </c>
      <c r="AH20" s="27" t="str">
        <f>IFERROR(O20*('Route Analysis Tool'!S20-J20)*(Calculations!F20*24),"")</f>
        <v/>
      </c>
      <c r="AI20" s="26" t="str">
        <f t="shared" si="18"/>
        <v/>
      </c>
      <c r="AJ20" s="27" t="str">
        <f>IFERROR(('Route Analysis Tool'!S20-J20)*(Calculations!G20*24),"")</f>
        <v/>
      </c>
      <c r="AK20" s="26" t="str">
        <f t="shared" si="19"/>
        <v/>
      </c>
      <c r="AL20" s="26" t="str">
        <f t="shared" si="20"/>
        <v/>
      </c>
    </row>
    <row r="21" spans="1:38" x14ac:dyDescent="0.15">
      <c r="A21" s="14" t="str">
        <f>IFERROR(VLOOKUP('Route Analysis Tool'!B21,EffTable,4,FALSE),"")</f>
        <v/>
      </c>
      <c r="B21" s="15" t="str">
        <f>IFERROR(VLOOKUP('Route Analysis Tool'!B21,EffTable,2,FALSE),"")</f>
        <v/>
      </c>
      <c r="C21" s="15" t="str">
        <f>IFERROR(VLOOKUP('Route Analysis Tool'!B21,EffTable,3,FALSE),"")</f>
        <v/>
      </c>
      <c r="D21" s="16" t="str">
        <f>IF('Route Analysis Tool'!C21="","",'Route Analysis Tool'!C21)</f>
        <v/>
      </c>
      <c r="E21" s="16" t="str">
        <f>IF('Route Analysis Tool'!D21="","",'Route Analysis Tool'!D21)</f>
        <v/>
      </c>
      <c r="F21" s="17">
        <f>'Route Analysis Tool'!H21-'Route Analysis Tool'!F21</f>
        <v>0</v>
      </c>
      <c r="G21" s="17">
        <f>'Route Analysis Tool'!E21+1-'Route Analysis Tool'!I21</f>
        <v>1</v>
      </c>
      <c r="H21" s="16" cm="1">
        <f t="array" ref="H21">_xlfn.IFS('Route Analysis Tool'!J21='Drop Downs'!$A$2,1,'Route Analysis Tool'!J21='Drop Downs'!$A$3,0.9,'Route Analysis Tool'!J21='Drop Downs'!$A$4,0.8)</f>
        <v>0.8</v>
      </c>
      <c r="I21" s="16" t="e" cm="1">
        <f t="array" ref="I21">_xlfn.IFS('Route Analysis Tool'!M21='Drop Downs'!$E$2,0.75,'Route Analysis Tool'!M21='Drop Downs'!$E$3,0.7,'Route Analysis Tool'!M21='Drop Downs'!$E$4,0.65,'Route Analysis Tool'!M21='Drop Downs'!$E$5,0.6,'Route Analysis Tool'!M21='Drop Downs'!$E$6,0.55,'Route Analysis Tool'!M21='Drop Downs'!$E$7,0.5)</f>
        <v>#N/A</v>
      </c>
      <c r="J21" s="16" t="e" cm="1">
        <f t="array" ref="J21">_xlfn.IFS('Route Analysis Tool'!M21='Drop Downs'!$E$2,2,'Route Analysis Tool'!M21='Drop Downs'!$E$3,2,'Route Analysis Tool'!M21='Drop Downs'!$E$4,2,'Route Analysis Tool'!M21='Drop Downs'!$E$5,3,'Route Analysis Tool'!M21='Drop Downs'!$E$6,4,'Route Analysis Tool'!M21='Drop Downs'!$E$7,5)</f>
        <v>#N/A</v>
      </c>
      <c r="K21" s="16" t="str" cm="1">
        <f t="array" ref="K21">IFERROR(_xlfn.IFS('Route Analysis Tool'!N21='Drop Downs'!$F$2,1,'Route Analysis Tool'!N21='Drop Downs'!$F$3,0.8,'Route Analysis Tool'!N21='Drop Downs'!$F$4,0.9),"")</f>
        <v/>
      </c>
      <c r="L21" s="16" t="str" cm="1">
        <f t="array" ref="L21">IFERROR(_xlfn.IFS('Route Analysis Tool'!N21='Drop Downs'!$F$2,I21,'Route Analysis Tool'!N21='Drop Downs'!$F$3,K21,'Route Analysis Tool'!N21='Drop Downs'!$F$4,K21),"")</f>
        <v/>
      </c>
      <c r="M21" s="18">
        <f>'Route Analysis Tool'!K21</f>
        <v>0.8</v>
      </c>
      <c r="N21" s="18">
        <f>'Route Analysis Tool'!L21</f>
        <v>0.1</v>
      </c>
      <c r="O21" s="16" t="str" cm="1">
        <f t="array" ref="O21">IFERROR(_xlfn.IFS('Route Analysis Tool'!O21='Drop Downs'!$D$2,1,'Route Analysis Tool'!O21='Drop Downs'!$D$3,0),"")</f>
        <v/>
      </c>
      <c r="P21" s="19" t="str">
        <f t="shared" si="1"/>
        <v/>
      </c>
      <c r="Q21" s="14" t="str">
        <f t="shared" si="2"/>
        <v/>
      </c>
      <c r="R21" s="19" t="str">
        <f t="shared" si="3"/>
        <v/>
      </c>
      <c r="S21" s="19" t="str">
        <f>IFERROR(Q21*'Route Analysis Tool'!G21,"")</f>
        <v/>
      </c>
      <c r="T21" s="19" t="str">
        <f t="shared" si="4"/>
        <v/>
      </c>
      <c r="U21" s="19" t="str">
        <f t="shared" si="5"/>
        <v/>
      </c>
      <c r="V21" s="19" t="str">
        <f t="shared" si="6"/>
        <v/>
      </c>
      <c r="W21" s="19" t="str">
        <f t="shared" si="7"/>
        <v/>
      </c>
      <c r="X21" s="20" t="str">
        <f t="shared" si="8"/>
        <v/>
      </c>
      <c r="Y21" s="19" t="str">
        <f t="shared" si="9"/>
        <v/>
      </c>
      <c r="Z21" s="19" t="str">
        <f t="shared" si="10"/>
        <v/>
      </c>
      <c r="AA21" s="19" t="str">
        <f t="shared" si="11"/>
        <v/>
      </c>
      <c r="AB21" s="19" t="str">
        <f t="shared" si="12"/>
        <v/>
      </c>
      <c r="AC21" s="19" t="str">
        <f t="shared" si="13"/>
        <v/>
      </c>
      <c r="AD21" s="19" t="str">
        <f t="shared" si="14"/>
        <v/>
      </c>
      <c r="AE21" s="19" t="str">
        <f t="shared" si="15"/>
        <v/>
      </c>
      <c r="AF21" s="19" t="str">
        <f t="shared" si="16"/>
        <v/>
      </c>
      <c r="AG21" s="26" t="str">
        <f t="shared" si="17"/>
        <v/>
      </c>
      <c r="AH21" s="27" t="str">
        <f>IFERROR(O21*('Route Analysis Tool'!S21-J21)*(Calculations!F21*24),"")</f>
        <v/>
      </c>
      <c r="AI21" s="26" t="str">
        <f t="shared" si="18"/>
        <v/>
      </c>
      <c r="AJ21" s="27" t="str">
        <f>IFERROR(('Route Analysis Tool'!S21-J21)*(Calculations!G21*24),"")</f>
        <v/>
      </c>
      <c r="AK21" s="26" t="str">
        <f t="shared" si="19"/>
        <v/>
      </c>
      <c r="AL21" s="26" t="str">
        <f t="shared" si="20"/>
        <v/>
      </c>
    </row>
    <row r="22" spans="1:38" x14ac:dyDescent="0.15">
      <c r="A22" s="14" t="str">
        <f>IFERROR(VLOOKUP('Route Analysis Tool'!B22,EffTable,4,FALSE),"")</f>
        <v/>
      </c>
      <c r="B22" s="15" t="str">
        <f>IFERROR(VLOOKUP('Route Analysis Tool'!B22,EffTable,2,FALSE),"")</f>
        <v/>
      </c>
      <c r="C22" s="15" t="str">
        <f>IFERROR(VLOOKUP('Route Analysis Tool'!B22,EffTable,3,FALSE),"")</f>
        <v/>
      </c>
      <c r="D22" s="16" t="str">
        <f>IF('Route Analysis Tool'!C22="","",'Route Analysis Tool'!C22)</f>
        <v/>
      </c>
      <c r="E22" s="16" t="str">
        <f>IF('Route Analysis Tool'!D22="","",'Route Analysis Tool'!D22)</f>
        <v/>
      </c>
      <c r="F22" s="17">
        <f>'Route Analysis Tool'!H22-'Route Analysis Tool'!F22</f>
        <v>0</v>
      </c>
      <c r="G22" s="17">
        <f>'Route Analysis Tool'!E22+1-'Route Analysis Tool'!I22</f>
        <v>1</v>
      </c>
      <c r="H22" s="16" cm="1">
        <f t="array" ref="H22">_xlfn.IFS('Route Analysis Tool'!J22='Drop Downs'!$A$2,1,'Route Analysis Tool'!J22='Drop Downs'!$A$3,0.9,'Route Analysis Tool'!J22='Drop Downs'!$A$4,0.8)</f>
        <v>0.8</v>
      </c>
      <c r="I22" s="16" t="e" cm="1">
        <f t="array" ref="I22">_xlfn.IFS('Route Analysis Tool'!M22='Drop Downs'!$E$2,0.75,'Route Analysis Tool'!M22='Drop Downs'!$E$3,0.7,'Route Analysis Tool'!M22='Drop Downs'!$E$4,0.65,'Route Analysis Tool'!M22='Drop Downs'!$E$5,0.6,'Route Analysis Tool'!M22='Drop Downs'!$E$6,0.55,'Route Analysis Tool'!M22='Drop Downs'!$E$7,0.5)</f>
        <v>#N/A</v>
      </c>
      <c r="J22" s="16" t="e" cm="1">
        <f t="array" ref="J22">_xlfn.IFS('Route Analysis Tool'!M22='Drop Downs'!$E$2,2,'Route Analysis Tool'!M22='Drop Downs'!$E$3,2,'Route Analysis Tool'!M22='Drop Downs'!$E$4,2,'Route Analysis Tool'!M22='Drop Downs'!$E$5,3,'Route Analysis Tool'!M22='Drop Downs'!$E$6,4,'Route Analysis Tool'!M22='Drop Downs'!$E$7,5)</f>
        <v>#N/A</v>
      </c>
      <c r="K22" s="16" t="str" cm="1">
        <f t="array" ref="K22">IFERROR(_xlfn.IFS('Route Analysis Tool'!N22='Drop Downs'!$F$2,1,'Route Analysis Tool'!N22='Drop Downs'!$F$3,0.8,'Route Analysis Tool'!N22='Drop Downs'!$F$4,0.9),"")</f>
        <v/>
      </c>
      <c r="L22" s="16" t="str" cm="1">
        <f t="array" ref="L22">IFERROR(_xlfn.IFS('Route Analysis Tool'!N22='Drop Downs'!$F$2,I22,'Route Analysis Tool'!N22='Drop Downs'!$F$3,K22,'Route Analysis Tool'!N22='Drop Downs'!$F$4,K22),"")</f>
        <v/>
      </c>
      <c r="M22" s="18">
        <f>'Route Analysis Tool'!K22</f>
        <v>0.8</v>
      </c>
      <c r="N22" s="18">
        <f>'Route Analysis Tool'!L22</f>
        <v>0.1</v>
      </c>
      <c r="O22" s="16" t="str" cm="1">
        <f t="array" ref="O22">IFERROR(_xlfn.IFS('Route Analysis Tool'!O22='Drop Downs'!$D$2,1,'Route Analysis Tool'!O22='Drop Downs'!$D$3,0),"")</f>
        <v/>
      </c>
      <c r="P22" s="19" t="str">
        <f t="shared" si="1"/>
        <v/>
      </c>
      <c r="Q22" s="14" t="str">
        <f t="shared" si="2"/>
        <v/>
      </c>
      <c r="R22" s="19" t="str">
        <f t="shared" si="3"/>
        <v/>
      </c>
      <c r="S22" s="19" t="str">
        <f>IFERROR(Q22*'Route Analysis Tool'!G22,"")</f>
        <v/>
      </c>
      <c r="T22" s="19" t="str">
        <f t="shared" si="4"/>
        <v/>
      </c>
      <c r="U22" s="19" t="str">
        <f t="shared" si="5"/>
        <v/>
      </c>
      <c r="V22" s="19" t="str">
        <f t="shared" si="6"/>
        <v/>
      </c>
      <c r="W22" s="19" t="str">
        <f t="shared" si="7"/>
        <v/>
      </c>
      <c r="X22" s="20" t="str">
        <f t="shared" si="8"/>
        <v/>
      </c>
      <c r="Y22" s="19" t="str">
        <f t="shared" si="9"/>
        <v/>
      </c>
      <c r="Z22" s="19" t="str">
        <f t="shared" si="10"/>
        <v/>
      </c>
      <c r="AA22" s="19" t="str">
        <f t="shared" si="11"/>
        <v/>
      </c>
      <c r="AB22" s="19" t="str">
        <f t="shared" si="12"/>
        <v/>
      </c>
      <c r="AC22" s="19" t="str">
        <f t="shared" si="13"/>
        <v/>
      </c>
      <c r="AD22" s="19" t="str">
        <f t="shared" si="14"/>
        <v/>
      </c>
      <c r="AE22" s="19" t="str">
        <f t="shared" si="15"/>
        <v/>
      </c>
      <c r="AF22" s="19" t="str">
        <f t="shared" si="16"/>
        <v/>
      </c>
      <c r="AG22" s="26" t="str">
        <f t="shared" si="17"/>
        <v/>
      </c>
      <c r="AH22" s="27" t="str">
        <f>IFERROR(O22*('Route Analysis Tool'!S22-J22)*(Calculations!F22*24),"")</f>
        <v/>
      </c>
      <c r="AI22" s="26" t="str">
        <f t="shared" si="18"/>
        <v/>
      </c>
      <c r="AJ22" s="27" t="str">
        <f>IFERROR(('Route Analysis Tool'!S22-J22)*(Calculations!G22*24),"")</f>
        <v/>
      </c>
      <c r="AK22" s="26" t="str">
        <f t="shared" si="19"/>
        <v/>
      </c>
      <c r="AL22" s="26" t="str">
        <f t="shared" si="20"/>
        <v/>
      </c>
    </row>
    <row r="23" spans="1:38" x14ac:dyDescent="0.15">
      <c r="A23" s="14" t="str">
        <f>IFERROR(VLOOKUP('Route Analysis Tool'!B23,EffTable,4,FALSE),"")</f>
        <v/>
      </c>
      <c r="B23" s="15" t="str">
        <f>IFERROR(VLOOKUP('Route Analysis Tool'!B23,EffTable,2,FALSE),"")</f>
        <v/>
      </c>
      <c r="C23" s="15" t="str">
        <f>IFERROR(VLOOKUP('Route Analysis Tool'!B23,EffTable,3,FALSE),"")</f>
        <v/>
      </c>
      <c r="D23" s="16" t="str">
        <f>IF('Route Analysis Tool'!C23="","",'Route Analysis Tool'!C23)</f>
        <v/>
      </c>
      <c r="E23" s="16" t="str">
        <f>IF('Route Analysis Tool'!D23="","",'Route Analysis Tool'!D23)</f>
        <v/>
      </c>
      <c r="F23" s="17">
        <f>'Route Analysis Tool'!H23-'Route Analysis Tool'!F23</f>
        <v>0</v>
      </c>
      <c r="G23" s="17">
        <f>'Route Analysis Tool'!E23+1-'Route Analysis Tool'!I23</f>
        <v>1</v>
      </c>
      <c r="H23" s="16" cm="1">
        <f t="array" ref="H23">_xlfn.IFS('Route Analysis Tool'!J23='Drop Downs'!$A$2,1,'Route Analysis Tool'!J23='Drop Downs'!$A$3,0.9,'Route Analysis Tool'!J23='Drop Downs'!$A$4,0.8)</f>
        <v>0.8</v>
      </c>
      <c r="I23" s="16" t="e" cm="1">
        <f t="array" ref="I23">_xlfn.IFS('Route Analysis Tool'!M23='Drop Downs'!$E$2,0.75,'Route Analysis Tool'!M23='Drop Downs'!$E$3,0.7,'Route Analysis Tool'!M23='Drop Downs'!$E$4,0.65,'Route Analysis Tool'!M23='Drop Downs'!$E$5,0.6,'Route Analysis Tool'!M23='Drop Downs'!$E$6,0.55,'Route Analysis Tool'!M23='Drop Downs'!$E$7,0.5)</f>
        <v>#N/A</v>
      </c>
      <c r="J23" s="16" t="e" cm="1">
        <f t="array" ref="J23">_xlfn.IFS('Route Analysis Tool'!M23='Drop Downs'!$E$2,2,'Route Analysis Tool'!M23='Drop Downs'!$E$3,2,'Route Analysis Tool'!M23='Drop Downs'!$E$4,2,'Route Analysis Tool'!M23='Drop Downs'!$E$5,3,'Route Analysis Tool'!M23='Drop Downs'!$E$6,4,'Route Analysis Tool'!M23='Drop Downs'!$E$7,5)</f>
        <v>#N/A</v>
      </c>
      <c r="K23" s="16" t="str" cm="1">
        <f t="array" ref="K23">IFERROR(_xlfn.IFS('Route Analysis Tool'!N23='Drop Downs'!$F$2,1,'Route Analysis Tool'!N23='Drop Downs'!$F$3,0.8,'Route Analysis Tool'!N23='Drop Downs'!$F$4,0.9),"")</f>
        <v/>
      </c>
      <c r="L23" s="16" t="str" cm="1">
        <f t="array" ref="L23">IFERROR(_xlfn.IFS('Route Analysis Tool'!N23='Drop Downs'!$F$2,I23,'Route Analysis Tool'!N23='Drop Downs'!$F$3,K23,'Route Analysis Tool'!N23='Drop Downs'!$F$4,K23),"")</f>
        <v/>
      </c>
      <c r="M23" s="18">
        <f>'Route Analysis Tool'!K23</f>
        <v>0.8</v>
      </c>
      <c r="N23" s="18">
        <f>'Route Analysis Tool'!L23</f>
        <v>0.1</v>
      </c>
      <c r="O23" s="16" t="str" cm="1">
        <f t="array" ref="O23">IFERROR(_xlfn.IFS('Route Analysis Tool'!O23='Drop Downs'!$D$2,1,'Route Analysis Tool'!O23='Drop Downs'!$D$3,0),"")</f>
        <v/>
      </c>
      <c r="P23" s="19" t="str">
        <f t="shared" si="1"/>
        <v/>
      </c>
      <c r="Q23" s="14" t="str">
        <f t="shared" si="2"/>
        <v/>
      </c>
      <c r="R23" s="19" t="str">
        <f t="shared" si="3"/>
        <v/>
      </c>
      <c r="S23" s="19" t="str">
        <f>IFERROR(Q23*'Route Analysis Tool'!G23,"")</f>
        <v/>
      </c>
      <c r="T23" s="19" t="str">
        <f t="shared" si="4"/>
        <v/>
      </c>
      <c r="U23" s="19" t="str">
        <f t="shared" si="5"/>
        <v/>
      </c>
      <c r="V23" s="19" t="str">
        <f t="shared" si="6"/>
        <v/>
      </c>
      <c r="W23" s="19" t="str">
        <f t="shared" si="7"/>
        <v/>
      </c>
      <c r="X23" s="20" t="str">
        <f t="shared" si="8"/>
        <v/>
      </c>
      <c r="Y23" s="19" t="str">
        <f t="shared" si="9"/>
        <v/>
      </c>
      <c r="Z23" s="19" t="str">
        <f t="shared" si="10"/>
        <v/>
      </c>
      <c r="AA23" s="19" t="str">
        <f t="shared" si="11"/>
        <v/>
      </c>
      <c r="AB23" s="19" t="str">
        <f t="shared" si="12"/>
        <v/>
      </c>
      <c r="AC23" s="19" t="str">
        <f t="shared" si="13"/>
        <v/>
      </c>
      <c r="AD23" s="19" t="str">
        <f t="shared" si="14"/>
        <v/>
      </c>
      <c r="AE23" s="19" t="str">
        <f t="shared" si="15"/>
        <v/>
      </c>
      <c r="AF23" s="19" t="str">
        <f t="shared" si="16"/>
        <v/>
      </c>
      <c r="AG23" s="26" t="str">
        <f t="shared" si="17"/>
        <v/>
      </c>
      <c r="AH23" s="27" t="str">
        <f>IFERROR(O23*('Route Analysis Tool'!S23-J23)*(Calculations!F23*24),"")</f>
        <v/>
      </c>
      <c r="AI23" s="26" t="str">
        <f t="shared" si="18"/>
        <v/>
      </c>
      <c r="AJ23" s="27" t="str">
        <f>IFERROR(('Route Analysis Tool'!S23-J23)*(Calculations!G23*24),"")</f>
        <v/>
      </c>
      <c r="AK23" s="26" t="str">
        <f t="shared" si="19"/>
        <v/>
      </c>
      <c r="AL23" s="26" t="str">
        <f t="shared" si="20"/>
        <v/>
      </c>
    </row>
    <row r="24" spans="1:38" x14ac:dyDescent="0.15">
      <c r="A24" s="14" t="str">
        <f>IFERROR(VLOOKUP('Route Analysis Tool'!B24,EffTable,4,FALSE),"")</f>
        <v/>
      </c>
      <c r="B24" s="15" t="str">
        <f>IFERROR(VLOOKUP('Route Analysis Tool'!B24,EffTable,2,FALSE),"")</f>
        <v/>
      </c>
      <c r="C24" s="15" t="str">
        <f>IFERROR(VLOOKUP('Route Analysis Tool'!B24,EffTable,3,FALSE),"")</f>
        <v/>
      </c>
      <c r="D24" s="16" t="str">
        <f>IF('Route Analysis Tool'!C24="","",'Route Analysis Tool'!C24)</f>
        <v/>
      </c>
      <c r="E24" s="16" t="str">
        <f>IF('Route Analysis Tool'!D24="","",'Route Analysis Tool'!D24)</f>
        <v/>
      </c>
      <c r="F24" s="17">
        <f>'Route Analysis Tool'!H24-'Route Analysis Tool'!F24</f>
        <v>0</v>
      </c>
      <c r="G24" s="17">
        <f>'Route Analysis Tool'!E24+1-'Route Analysis Tool'!I24</f>
        <v>1</v>
      </c>
      <c r="H24" s="16" cm="1">
        <f t="array" ref="H24">_xlfn.IFS('Route Analysis Tool'!J24='Drop Downs'!$A$2,1,'Route Analysis Tool'!J24='Drop Downs'!$A$3,0.9,'Route Analysis Tool'!J24='Drop Downs'!$A$4,0.8)</f>
        <v>0.8</v>
      </c>
      <c r="I24" s="16" t="e" cm="1">
        <f t="array" ref="I24">_xlfn.IFS('Route Analysis Tool'!M24='Drop Downs'!$E$2,0.75,'Route Analysis Tool'!M24='Drop Downs'!$E$3,0.7,'Route Analysis Tool'!M24='Drop Downs'!$E$4,0.65,'Route Analysis Tool'!M24='Drop Downs'!$E$5,0.6,'Route Analysis Tool'!M24='Drop Downs'!$E$6,0.55,'Route Analysis Tool'!M24='Drop Downs'!$E$7,0.5)</f>
        <v>#N/A</v>
      </c>
      <c r="J24" s="16" t="e" cm="1">
        <f t="array" ref="J24">_xlfn.IFS('Route Analysis Tool'!M24='Drop Downs'!$E$2,2,'Route Analysis Tool'!M24='Drop Downs'!$E$3,2,'Route Analysis Tool'!M24='Drop Downs'!$E$4,2,'Route Analysis Tool'!M24='Drop Downs'!$E$5,3,'Route Analysis Tool'!M24='Drop Downs'!$E$6,4,'Route Analysis Tool'!M24='Drop Downs'!$E$7,5)</f>
        <v>#N/A</v>
      </c>
      <c r="K24" s="16" t="str" cm="1">
        <f t="array" ref="K24">IFERROR(_xlfn.IFS('Route Analysis Tool'!N24='Drop Downs'!$F$2,1,'Route Analysis Tool'!N24='Drop Downs'!$F$3,0.8,'Route Analysis Tool'!N24='Drop Downs'!$F$4,0.9),"")</f>
        <v/>
      </c>
      <c r="L24" s="16" t="str" cm="1">
        <f t="array" ref="L24">IFERROR(_xlfn.IFS('Route Analysis Tool'!N24='Drop Downs'!$F$2,I24,'Route Analysis Tool'!N24='Drop Downs'!$F$3,K24,'Route Analysis Tool'!N24='Drop Downs'!$F$4,K24),"")</f>
        <v/>
      </c>
      <c r="M24" s="18">
        <f>'Route Analysis Tool'!K24</f>
        <v>0.8</v>
      </c>
      <c r="N24" s="18">
        <f>'Route Analysis Tool'!L24</f>
        <v>0.1</v>
      </c>
      <c r="O24" s="16" t="str" cm="1">
        <f t="array" ref="O24">IFERROR(_xlfn.IFS('Route Analysis Tool'!O24='Drop Downs'!$D$2,1,'Route Analysis Tool'!O24='Drop Downs'!$D$3,0),"")</f>
        <v/>
      </c>
      <c r="P24" s="19" t="str">
        <f t="shared" si="1"/>
        <v/>
      </c>
      <c r="Q24" s="14" t="str">
        <f t="shared" si="2"/>
        <v/>
      </c>
      <c r="R24" s="19" t="str">
        <f t="shared" si="3"/>
        <v/>
      </c>
      <c r="S24" s="19" t="str">
        <f>IFERROR(Q24*'Route Analysis Tool'!G24,"")</f>
        <v/>
      </c>
      <c r="T24" s="19" t="str">
        <f t="shared" si="4"/>
        <v/>
      </c>
      <c r="U24" s="19" t="str">
        <f t="shared" si="5"/>
        <v/>
      </c>
      <c r="V24" s="19" t="str">
        <f t="shared" si="6"/>
        <v/>
      </c>
      <c r="W24" s="19" t="str">
        <f t="shared" si="7"/>
        <v/>
      </c>
      <c r="X24" s="20" t="str">
        <f t="shared" si="8"/>
        <v/>
      </c>
      <c r="Y24" s="19" t="str">
        <f t="shared" si="9"/>
        <v/>
      </c>
      <c r="Z24" s="19" t="str">
        <f t="shared" si="10"/>
        <v/>
      </c>
      <c r="AA24" s="19" t="str">
        <f t="shared" si="11"/>
        <v/>
      </c>
      <c r="AB24" s="19" t="str">
        <f t="shared" si="12"/>
        <v/>
      </c>
      <c r="AC24" s="19" t="str">
        <f t="shared" si="13"/>
        <v/>
      </c>
      <c r="AD24" s="19" t="str">
        <f t="shared" si="14"/>
        <v/>
      </c>
      <c r="AE24" s="19" t="str">
        <f t="shared" si="15"/>
        <v/>
      </c>
      <c r="AF24" s="19" t="str">
        <f t="shared" si="16"/>
        <v/>
      </c>
      <c r="AG24" s="26" t="str">
        <f t="shared" si="17"/>
        <v/>
      </c>
      <c r="AH24" s="27" t="str">
        <f>IFERROR(O24*('Route Analysis Tool'!S24-J24)*(Calculations!F24*24),"")</f>
        <v/>
      </c>
      <c r="AI24" s="26" t="str">
        <f t="shared" si="18"/>
        <v/>
      </c>
      <c r="AJ24" s="27" t="str">
        <f>IFERROR(('Route Analysis Tool'!S24-J24)*(Calculations!G24*24),"")</f>
        <v/>
      </c>
      <c r="AK24" s="26" t="str">
        <f t="shared" si="19"/>
        <v/>
      </c>
      <c r="AL24" s="26" t="str">
        <f t="shared" si="20"/>
        <v/>
      </c>
    </row>
    <row r="25" spans="1:38" x14ac:dyDescent="0.15">
      <c r="A25" s="14" t="str">
        <f>IFERROR(VLOOKUP('Route Analysis Tool'!B25,EffTable,4,FALSE),"")</f>
        <v/>
      </c>
      <c r="B25" s="15" t="str">
        <f>IFERROR(VLOOKUP('Route Analysis Tool'!B25,EffTable,2,FALSE),"")</f>
        <v/>
      </c>
      <c r="C25" s="15" t="str">
        <f>IFERROR(VLOOKUP('Route Analysis Tool'!B25,EffTable,3,FALSE),"")</f>
        <v/>
      </c>
      <c r="D25" s="16" t="str">
        <f>IF('Route Analysis Tool'!C25="","",'Route Analysis Tool'!C25)</f>
        <v/>
      </c>
      <c r="E25" s="16" t="str">
        <f>IF('Route Analysis Tool'!D25="","",'Route Analysis Tool'!D25)</f>
        <v/>
      </c>
      <c r="F25" s="17">
        <f>'Route Analysis Tool'!H25-'Route Analysis Tool'!F25</f>
        <v>0</v>
      </c>
      <c r="G25" s="17">
        <f>'Route Analysis Tool'!E25+1-'Route Analysis Tool'!I25</f>
        <v>1</v>
      </c>
      <c r="H25" s="16" cm="1">
        <f t="array" ref="H25">_xlfn.IFS('Route Analysis Tool'!J25='Drop Downs'!$A$2,1,'Route Analysis Tool'!J25='Drop Downs'!$A$3,0.9,'Route Analysis Tool'!J25='Drop Downs'!$A$4,0.8)</f>
        <v>0.8</v>
      </c>
      <c r="I25" s="16" t="e" cm="1">
        <f t="array" ref="I25">_xlfn.IFS('Route Analysis Tool'!M25='Drop Downs'!$E$2,0.75,'Route Analysis Tool'!M25='Drop Downs'!$E$3,0.7,'Route Analysis Tool'!M25='Drop Downs'!$E$4,0.65,'Route Analysis Tool'!M25='Drop Downs'!$E$5,0.6,'Route Analysis Tool'!M25='Drop Downs'!$E$6,0.55,'Route Analysis Tool'!M25='Drop Downs'!$E$7,0.5)</f>
        <v>#N/A</v>
      </c>
      <c r="J25" s="16" t="e" cm="1">
        <f t="array" ref="J25">_xlfn.IFS('Route Analysis Tool'!M25='Drop Downs'!$E$2,2,'Route Analysis Tool'!M25='Drop Downs'!$E$3,2,'Route Analysis Tool'!M25='Drop Downs'!$E$4,2,'Route Analysis Tool'!M25='Drop Downs'!$E$5,3,'Route Analysis Tool'!M25='Drop Downs'!$E$6,4,'Route Analysis Tool'!M25='Drop Downs'!$E$7,5)</f>
        <v>#N/A</v>
      </c>
      <c r="K25" s="16" t="str" cm="1">
        <f t="array" ref="K25">IFERROR(_xlfn.IFS('Route Analysis Tool'!N25='Drop Downs'!$F$2,1,'Route Analysis Tool'!N25='Drop Downs'!$F$3,0.8,'Route Analysis Tool'!N25='Drop Downs'!$F$4,0.9),"")</f>
        <v/>
      </c>
      <c r="L25" s="16" t="str" cm="1">
        <f t="array" ref="L25">IFERROR(_xlfn.IFS('Route Analysis Tool'!N25='Drop Downs'!$F$2,I25,'Route Analysis Tool'!N25='Drop Downs'!$F$3,K25,'Route Analysis Tool'!N25='Drop Downs'!$F$4,K25),"")</f>
        <v/>
      </c>
      <c r="M25" s="18">
        <f>'Route Analysis Tool'!K25</f>
        <v>0.8</v>
      </c>
      <c r="N25" s="18">
        <f>'Route Analysis Tool'!L25</f>
        <v>0.1</v>
      </c>
      <c r="O25" s="16" t="str" cm="1">
        <f t="array" ref="O25">IFERROR(_xlfn.IFS('Route Analysis Tool'!O25='Drop Downs'!$D$2,1,'Route Analysis Tool'!O25='Drop Downs'!$D$3,0),"")</f>
        <v/>
      </c>
      <c r="P25" s="19" t="str">
        <f t="shared" si="1"/>
        <v/>
      </c>
      <c r="Q25" s="14" t="str">
        <f t="shared" si="2"/>
        <v/>
      </c>
      <c r="R25" s="19" t="str">
        <f t="shared" si="3"/>
        <v/>
      </c>
      <c r="S25" s="19" t="str">
        <f>IFERROR(Q25*'Route Analysis Tool'!G25,"")</f>
        <v/>
      </c>
      <c r="T25" s="19" t="str">
        <f t="shared" si="4"/>
        <v/>
      </c>
      <c r="U25" s="19" t="str">
        <f t="shared" si="5"/>
        <v/>
      </c>
      <c r="V25" s="19" t="str">
        <f t="shared" si="6"/>
        <v/>
      </c>
      <c r="W25" s="19" t="str">
        <f t="shared" si="7"/>
        <v/>
      </c>
      <c r="X25" s="20" t="str">
        <f t="shared" si="8"/>
        <v/>
      </c>
      <c r="Y25" s="19" t="str">
        <f t="shared" si="9"/>
        <v/>
      </c>
      <c r="Z25" s="19" t="str">
        <f t="shared" si="10"/>
        <v/>
      </c>
      <c r="AA25" s="19" t="str">
        <f t="shared" si="11"/>
        <v/>
      </c>
      <c r="AB25" s="19" t="str">
        <f t="shared" si="12"/>
        <v/>
      </c>
      <c r="AC25" s="19" t="str">
        <f t="shared" si="13"/>
        <v/>
      </c>
      <c r="AD25" s="19" t="str">
        <f t="shared" si="14"/>
        <v/>
      </c>
      <c r="AE25" s="19" t="str">
        <f t="shared" si="15"/>
        <v/>
      </c>
      <c r="AF25" s="19" t="str">
        <f t="shared" si="16"/>
        <v/>
      </c>
      <c r="AG25" s="26" t="str">
        <f t="shared" si="17"/>
        <v/>
      </c>
      <c r="AH25" s="27" t="str">
        <f>IFERROR(O25*('Route Analysis Tool'!S25-J25)*(Calculations!F25*24),"")</f>
        <v/>
      </c>
      <c r="AI25" s="26" t="str">
        <f t="shared" si="18"/>
        <v/>
      </c>
      <c r="AJ25" s="27" t="str">
        <f>IFERROR(('Route Analysis Tool'!S25-J25)*(Calculations!G25*24),"")</f>
        <v/>
      </c>
      <c r="AK25" s="26" t="str">
        <f t="shared" si="19"/>
        <v/>
      </c>
      <c r="AL25" s="26" t="str">
        <f t="shared" si="20"/>
        <v/>
      </c>
    </row>
    <row r="26" spans="1:38" x14ac:dyDescent="0.15">
      <c r="A26" s="14" t="str">
        <f>IFERROR(VLOOKUP('Route Analysis Tool'!B26,EffTable,4,FALSE),"")</f>
        <v/>
      </c>
      <c r="B26" s="15" t="str">
        <f>IFERROR(VLOOKUP('Route Analysis Tool'!B26,EffTable,2,FALSE),"")</f>
        <v/>
      </c>
      <c r="C26" s="15" t="str">
        <f>IFERROR(VLOOKUP('Route Analysis Tool'!B26,EffTable,3,FALSE),"")</f>
        <v/>
      </c>
      <c r="D26" s="16" t="str">
        <f>IF('Route Analysis Tool'!C26="","",'Route Analysis Tool'!C26)</f>
        <v/>
      </c>
      <c r="E26" s="16" t="str">
        <f>IF('Route Analysis Tool'!D26="","",'Route Analysis Tool'!D26)</f>
        <v/>
      </c>
      <c r="F26" s="17">
        <f>'Route Analysis Tool'!H26-'Route Analysis Tool'!F26</f>
        <v>0</v>
      </c>
      <c r="G26" s="17">
        <f>'Route Analysis Tool'!E26+1-'Route Analysis Tool'!I26</f>
        <v>1</v>
      </c>
      <c r="H26" s="16" cm="1">
        <f t="array" ref="H26">_xlfn.IFS('Route Analysis Tool'!J26='Drop Downs'!$A$2,1,'Route Analysis Tool'!J26='Drop Downs'!$A$3,0.9,'Route Analysis Tool'!J26='Drop Downs'!$A$4,0.8)</f>
        <v>0.8</v>
      </c>
      <c r="I26" s="16" t="e" cm="1">
        <f t="array" ref="I26">_xlfn.IFS('Route Analysis Tool'!M26='Drop Downs'!$E$2,0.75,'Route Analysis Tool'!M26='Drop Downs'!$E$3,0.7,'Route Analysis Tool'!M26='Drop Downs'!$E$4,0.65,'Route Analysis Tool'!M26='Drop Downs'!$E$5,0.6,'Route Analysis Tool'!M26='Drop Downs'!$E$6,0.55,'Route Analysis Tool'!M26='Drop Downs'!$E$7,0.5)</f>
        <v>#N/A</v>
      </c>
      <c r="J26" s="16" t="e" cm="1">
        <f t="array" ref="J26">_xlfn.IFS('Route Analysis Tool'!M26='Drop Downs'!$E$2,2,'Route Analysis Tool'!M26='Drop Downs'!$E$3,2,'Route Analysis Tool'!M26='Drop Downs'!$E$4,2,'Route Analysis Tool'!M26='Drop Downs'!$E$5,3,'Route Analysis Tool'!M26='Drop Downs'!$E$6,4,'Route Analysis Tool'!M26='Drop Downs'!$E$7,5)</f>
        <v>#N/A</v>
      </c>
      <c r="K26" s="16" t="str" cm="1">
        <f t="array" ref="K26">IFERROR(_xlfn.IFS('Route Analysis Tool'!N26='Drop Downs'!$F$2,1,'Route Analysis Tool'!N26='Drop Downs'!$F$3,0.8,'Route Analysis Tool'!N26='Drop Downs'!$F$4,0.9),"")</f>
        <v/>
      </c>
      <c r="L26" s="16" t="str" cm="1">
        <f t="array" ref="L26">IFERROR(_xlfn.IFS('Route Analysis Tool'!N26='Drop Downs'!$F$2,I26,'Route Analysis Tool'!N26='Drop Downs'!$F$3,K26,'Route Analysis Tool'!N26='Drop Downs'!$F$4,K26),"")</f>
        <v/>
      </c>
      <c r="M26" s="18">
        <f>'Route Analysis Tool'!K26</f>
        <v>0.8</v>
      </c>
      <c r="N26" s="18">
        <f>'Route Analysis Tool'!L26</f>
        <v>0.1</v>
      </c>
      <c r="O26" s="16" t="str" cm="1">
        <f t="array" ref="O26">IFERROR(_xlfn.IFS('Route Analysis Tool'!O26='Drop Downs'!$D$2,1,'Route Analysis Tool'!O26='Drop Downs'!$D$3,0),"")</f>
        <v/>
      </c>
      <c r="P26" s="19" t="str">
        <f t="shared" si="1"/>
        <v/>
      </c>
      <c r="Q26" s="14" t="str">
        <f t="shared" si="2"/>
        <v/>
      </c>
      <c r="R26" s="19" t="str">
        <f t="shared" si="3"/>
        <v/>
      </c>
      <c r="S26" s="19" t="str">
        <f>IFERROR(Q26*'Route Analysis Tool'!G26,"")</f>
        <v/>
      </c>
      <c r="T26" s="19" t="str">
        <f t="shared" si="4"/>
        <v/>
      </c>
      <c r="U26" s="19" t="str">
        <f t="shared" si="5"/>
        <v/>
      </c>
      <c r="V26" s="19" t="str">
        <f t="shared" si="6"/>
        <v/>
      </c>
      <c r="W26" s="19" t="str">
        <f t="shared" si="7"/>
        <v/>
      </c>
      <c r="X26" s="20" t="str">
        <f t="shared" si="8"/>
        <v/>
      </c>
      <c r="Y26" s="19" t="str">
        <f t="shared" si="9"/>
        <v/>
      </c>
      <c r="Z26" s="19" t="str">
        <f t="shared" si="10"/>
        <v/>
      </c>
      <c r="AA26" s="19" t="str">
        <f t="shared" si="11"/>
        <v/>
      </c>
      <c r="AB26" s="19" t="str">
        <f t="shared" si="12"/>
        <v/>
      </c>
      <c r="AC26" s="19" t="str">
        <f t="shared" si="13"/>
        <v/>
      </c>
      <c r="AD26" s="19" t="str">
        <f t="shared" si="14"/>
        <v/>
      </c>
      <c r="AE26" s="19" t="str">
        <f t="shared" si="15"/>
        <v/>
      </c>
      <c r="AF26" s="19" t="str">
        <f t="shared" si="16"/>
        <v/>
      </c>
      <c r="AG26" s="26" t="str">
        <f t="shared" si="17"/>
        <v/>
      </c>
      <c r="AH26" s="27" t="str">
        <f>IFERROR(O26*('Route Analysis Tool'!S26-J26)*(Calculations!F26*24),"")</f>
        <v/>
      </c>
      <c r="AI26" s="26" t="str">
        <f t="shared" si="18"/>
        <v/>
      </c>
      <c r="AJ26" s="27" t="str">
        <f>IFERROR(('Route Analysis Tool'!S26-J26)*(Calculations!G26*24),"")</f>
        <v/>
      </c>
      <c r="AK26" s="26" t="str">
        <f t="shared" si="19"/>
        <v/>
      </c>
      <c r="AL26" s="26" t="str">
        <f t="shared" si="20"/>
        <v/>
      </c>
    </row>
    <row r="27" spans="1:38" x14ac:dyDescent="0.15">
      <c r="A27" s="14" t="str">
        <f>IFERROR(VLOOKUP('Route Analysis Tool'!B27,EffTable,4,FALSE),"")</f>
        <v/>
      </c>
      <c r="B27" s="15" t="str">
        <f>IFERROR(VLOOKUP('Route Analysis Tool'!B27,EffTable,2,FALSE),"")</f>
        <v/>
      </c>
      <c r="C27" s="15" t="str">
        <f>IFERROR(VLOOKUP('Route Analysis Tool'!B27,EffTable,3,FALSE),"")</f>
        <v/>
      </c>
      <c r="D27" s="16" t="str">
        <f>IF('Route Analysis Tool'!C27="","",'Route Analysis Tool'!C27)</f>
        <v/>
      </c>
      <c r="E27" s="16" t="str">
        <f>IF('Route Analysis Tool'!D27="","",'Route Analysis Tool'!D27)</f>
        <v/>
      </c>
      <c r="F27" s="17">
        <f>'Route Analysis Tool'!H27-'Route Analysis Tool'!F27</f>
        <v>0</v>
      </c>
      <c r="G27" s="17">
        <f>'Route Analysis Tool'!E27+1-'Route Analysis Tool'!I27</f>
        <v>1</v>
      </c>
      <c r="H27" s="16" cm="1">
        <f t="array" ref="H27">_xlfn.IFS('Route Analysis Tool'!J27='Drop Downs'!$A$2,1,'Route Analysis Tool'!J27='Drop Downs'!$A$3,0.9,'Route Analysis Tool'!J27='Drop Downs'!$A$4,0.8)</f>
        <v>0.8</v>
      </c>
      <c r="I27" s="16" t="e" cm="1">
        <f t="array" ref="I27">_xlfn.IFS('Route Analysis Tool'!M27='Drop Downs'!$E$2,0.75,'Route Analysis Tool'!M27='Drop Downs'!$E$3,0.7,'Route Analysis Tool'!M27='Drop Downs'!$E$4,0.65,'Route Analysis Tool'!M27='Drop Downs'!$E$5,0.6,'Route Analysis Tool'!M27='Drop Downs'!$E$6,0.55,'Route Analysis Tool'!M27='Drop Downs'!$E$7,0.5)</f>
        <v>#N/A</v>
      </c>
      <c r="J27" s="16" t="e" cm="1">
        <f t="array" ref="J27">_xlfn.IFS('Route Analysis Tool'!M27='Drop Downs'!$E$2,2,'Route Analysis Tool'!M27='Drop Downs'!$E$3,2,'Route Analysis Tool'!M27='Drop Downs'!$E$4,2,'Route Analysis Tool'!M27='Drop Downs'!$E$5,3,'Route Analysis Tool'!M27='Drop Downs'!$E$6,4,'Route Analysis Tool'!M27='Drop Downs'!$E$7,5)</f>
        <v>#N/A</v>
      </c>
      <c r="K27" s="16" t="str" cm="1">
        <f t="array" ref="K27">IFERROR(_xlfn.IFS('Route Analysis Tool'!N27='Drop Downs'!$F$2,1,'Route Analysis Tool'!N27='Drop Downs'!$F$3,0.8,'Route Analysis Tool'!N27='Drop Downs'!$F$4,0.9),"")</f>
        <v/>
      </c>
      <c r="L27" s="16" t="str" cm="1">
        <f t="array" ref="L27">IFERROR(_xlfn.IFS('Route Analysis Tool'!N27='Drop Downs'!$F$2,I27,'Route Analysis Tool'!N27='Drop Downs'!$F$3,K27,'Route Analysis Tool'!N27='Drop Downs'!$F$4,K27),"")</f>
        <v/>
      </c>
      <c r="M27" s="18">
        <f>'Route Analysis Tool'!K27</f>
        <v>0.8</v>
      </c>
      <c r="N27" s="18">
        <f>'Route Analysis Tool'!L27</f>
        <v>0.1</v>
      </c>
      <c r="O27" s="16" t="str" cm="1">
        <f t="array" ref="O27">IFERROR(_xlfn.IFS('Route Analysis Tool'!O27='Drop Downs'!$D$2,1,'Route Analysis Tool'!O27='Drop Downs'!$D$3,0),"")</f>
        <v/>
      </c>
      <c r="P27" s="19" t="str">
        <f t="shared" si="1"/>
        <v/>
      </c>
      <c r="Q27" s="14" t="str">
        <f t="shared" si="2"/>
        <v/>
      </c>
      <c r="R27" s="19" t="str">
        <f t="shared" si="3"/>
        <v/>
      </c>
      <c r="S27" s="19" t="str">
        <f>IFERROR(Q27*'Route Analysis Tool'!G27,"")</f>
        <v/>
      </c>
      <c r="T27" s="19" t="str">
        <f t="shared" si="4"/>
        <v/>
      </c>
      <c r="U27" s="19" t="str">
        <f t="shared" si="5"/>
        <v/>
      </c>
      <c r="V27" s="19" t="str">
        <f t="shared" si="6"/>
        <v/>
      </c>
      <c r="W27" s="19" t="str">
        <f t="shared" si="7"/>
        <v/>
      </c>
      <c r="X27" s="20" t="str">
        <f t="shared" si="8"/>
        <v/>
      </c>
      <c r="Y27" s="19" t="str">
        <f t="shared" si="9"/>
        <v/>
      </c>
      <c r="Z27" s="19" t="str">
        <f t="shared" si="10"/>
        <v/>
      </c>
      <c r="AA27" s="19" t="str">
        <f t="shared" si="11"/>
        <v/>
      </c>
      <c r="AB27" s="19" t="str">
        <f t="shared" si="12"/>
        <v/>
      </c>
      <c r="AC27" s="19" t="str">
        <f t="shared" si="13"/>
        <v/>
      </c>
      <c r="AD27" s="19" t="str">
        <f t="shared" si="14"/>
        <v/>
      </c>
      <c r="AE27" s="19" t="str">
        <f t="shared" si="15"/>
        <v/>
      </c>
      <c r="AF27" s="19" t="str">
        <f t="shared" si="16"/>
        <v/>
      </c>
      <c r="AG27" s="26" t="str">
        <f t="shared" si="17"/>
        <v/>
      </c>
      <c r="AH27" s="27" t="str">
        <f>IFERROR(O27*('Route Analysis Tool'!S27-J27)*(Calculations!F27*24),"")</f>
        <v/>
      </c>
      <c r="AI27" s="26" t="str">
        <f t="shared" si="18"/>
        <v/>
      </c>
      <c r="AJ27" s="27" t="str">
        <f>IFERROR(('Route Analysis Tool'!S27-J27)*(Calculations!G27*24),"")</f>
        <v/>
      </c>
      <c r="AK27" s="26" t="str">
        <f t="shared" si="19"/>
        <v/>
      </c>
      <c r="AL27" s="26" t="str">
        <f t="shared" si="20"/>
        <v/>
      </c>
    </row>
    <row r="28" spans="1:38" x14ac:dyDescent="0.15">
      <c r="A28" s="14" t="str">
        <f>IFERROR(VLOOKUP('Route Analysis Tool'!B28,EffTable,4,FALSE),"")</f>
        <v/>
      </c>
      <c r="B28" s="15" t="str">
        <f>IFERROR(VLOOKUP('Route Analysis Tool'!B28,EffTable,2,FALSE),"")</f>
        <v/>
      </c>
      <c r="C28" s="15" t="str">
        <f>IFERROR(VLOOKUP('Route Analysis Tool'!B28,EffTable,3,FALSE),"")</f>
        <v/>
      </c>
      <c r="D28" s="16" t="str">
        <f>IF('Route Analysis Tool'!C28="","",'Route Analysis Tool'!C28)</f>
        <v/>
      </c>
      <c r="E28" s="16" t="str">
        <f>IF('Route Analysis Tool'!D28="","",'Route Analysis Tool'!D28)</f>
        <v/>
      </c>
      <c r="F28" s="17">
        <f>'Route Analysis Tool'!H28-'Route Analysis Tool'!F28</f>
        <v>0</v>
      </c>
      <c r="G28" s="17">
        <f>'Route Analysis Tool'!E28+1-'Route Analysis Tool'!I28</f>
        <v>1</v>
      </c>
      <c r="H28" s="16" cm="1">
        <f t="array" ref="H28">_xlfn.IFS('Route Analysis Tool'!J28='Drop Downs'!$A$2,1,'Route Analysis Tool'!J28='Drop Downs'!$A$3,0.9,'Route Analysis Tool'!J28='Drop Downs'!$A$4,0.8)</f>
        <v>0.8</v>
      </c>
      <c r="I28" s="16" t="e" cm="1">
        <f t="array" ref="I28">_xlfn.IFS('Route Analysis Tool'!M28='Drop Downs'!$E$2,0.75,'Route Analysis Tool'!M28='Drop Downs'!$E$3,0.7,'Route Analysis Tool'!M28='Drop Downs'!$E$4,0.65,'Route Analysis Tool'!M28='Drop Downs'!$E$5,0.6,'Route Analysis Tool'!M28='Drop Downs'!$E$6,0.55,'Route Analysis Tool'!M28='Drop Downs'!$E$7,0.5)</f>
        <v>#N/A</v>
      </c>
      <c r="J28" s="16" t="e" cm="1">
        <f t="array" ref="J28">_xlfn.IFS('Route Analysis Tool'!M28='Drop Downs'!$E$2,2,'Route Analysis Tool'!M28='Drop Downs'!$E$3,2,'Route Analysis Tool'!M28='Drop Downs'!$E$4,2,'Route Analysis Tool'!M28='Drop Downs'!$E$5,3,'Route Analysis Tool'!M28='Drop Downs'!$E$6,4,'Route Analysis Tool'!M28='Drop Downs'!$E$7,5)</f>
        <v>#N/A</v>
      </c>
      <c r="K28" s="16" t="str" cm="1">
        <f t="array" ref="K28">IFERROR(_xlfn.IFS('Route Analysis Tool'!N28='Drop Downs'!$F$2,1,'Route Analysis Tool'!N28='Drop Downs'!$F$3,0.8,'Route Analysis Tool'!N28='Drop Downs'!$F$4,0.9),"")</f>
        <v/>
      </c>
      <c r="L28" s="16" t="str" cm="1">
        <f t="array" ref="L28">IFERROR(_xlfn.IFS('Route Analysis Tool'!N28='Drop Downs'!$F$2,I28,'Route Analysis Tool'!N28='Drop Downs'!$F$3,K28,'Route Analysis Tool'!N28='Drop Downs'!$F$4,K28),"")</f>
        <v/>
      </c>
      <c r="M28" s="18">
        <f>'Route Analysis Tool'!K28</f>
        <v>0.8</v>
      </c>
      <c r="N28" s="18">
        <f>'Route Analysis Tool'!L28</f>
        <v>0.1</v>
      </c>
      <c r="O28" s="16" t="str" cm="1">
        <f t="array" ref="O28">IFERROR(_xlfn.IFS('Route Analysis Tool'!O28='Drop Downs'!$D$2,1,'Route Analysis Tool'!O28='Drop Downs'!$D$3,0),"")</f>
        <v/>
      </c>
      <c r="P28" s="19" t="str">
        <f t="shared" si="1"/>
        <v/>
      </c>
      <c r="Q28" s="14" t="str">
        <f t="shared" si="2"/>
        <v/>
      </c>
      <c r="R28" s="19" t="str">
        <f t="shared" si="3"/>
        <v/>
      </c>
      <c r="S28" s="19" t="str">
        <f>IFERROR(Q28*'Route Analysis Tool'!G28,"")</f>
        <v/>
      </c>
      <c r="T28" s="19" t="str">
        <f t="shared" si="4"/>
        <v/>
      </c>
      <c r="U28" s="19" t="str">
        <f t="shared" si="5"/>
        <v/>
      </c>
      <c r="V28" s="19" t="str">
        <f t="shared" si="6"/>
        <v/>
      </c>
      <c r="W28" s="19" t="str">
        <f t="shared" si="7"/>
        <v/>
      </c>
      <c r="X28" s="20" t="str">
        <f t="shared" si="8"/>
        <v/>
      </c>
      <c r="Y28" s="19" t="str">
        <f t="shared" si="9"/>
        <v/>
      </c>
      <c r="Z28" s="19" t="str">
        <f t="shared" si="10"/>
        <v/>
      </c>
      <c r="AA28" s="19" t="str">
        <f t="shared" si="11"/>
        <v/>
      </c>
      <c r="AB28" s="19" t="str">
        <f t="shared" si="12"/>
        <v/>
      </c>
      <c r="AC28" s="19" t="str">
        <f t="shared" si="13"/>
        <v/>
      </c>
      <c r="AD28" s="19" t="str">
        <f t="shared" si="14"/>
        <v/>
      </c>
      <c r="AE28" s="19" t="str">
        <f t="shared" si="15"/>
        <v/>
      </c>
      <c r="AF28" s="19" t="str">
        <f t="shared" si="16"/>
        <v/>
      </c>
      <c r="AG28" s="26" t="str">
        <f t="shared" si="17"/>
        <v/>
      </c>
      <c r="AH28" s="27" t="str">
        <f>IFERROR(O28*('Route Analysis Tool'!S28-J28)*(Calculations!F28*24),"")</f>
        <v/>
      </c>
      <c r="AI28" s="26" t="str">
        <f t="shared" si="18"/>
        <v/>
      </c>
      <c r="AJ28" s="27" t="str">
        <f>IFERROR(('Route Analysis Tool'!S28-J28)*(Calculations!G28*24),"")</f>
        <v/>
      </c>
      <c r="AK28" s="26" t="str">
        <f t="shared" si="19"/>
        <v/>
      </c>
      <c r="AL28" s="26" t="str">
        <f t="shared" si="20"/>
        <v/>
      </c>
    </row>
    <row r="29" spans="1:38" x14ac:dyDescent="0.15">
      <c r="A29" s="14" t="str">
        <f>IFERROR(VLOOKUP('Route Analysis Tool'!B29,EffTable,4,FALSE),"")</f>
        <v/>
      </c>
      <c r="B29" s="15" t="str">
        <f>IFERROR(VLOOKUP('Route Analysis Tool'!B29,EffTable,2,FALSE),"")</f>
        <v/>
      </c>
      <c r="C29" s="15" t="str">
        <f>IFERROR(VLOOKUP('Route Analysis Tool'!B29,EffTable,3,FALSE),"")</f>
        <v/>
      </c>
      <c r="D29" s="16" t="str">
        <f>IF('Route Analysis Tool'!C29="","",'Route Analysis Tool'!C29)</f>
        <v/>
      </c>
      <c r="E29" s="16" t="str">
        <f>IF('Route Analysis Tool'!D29="","",'Route Analysis Tool'!D29)</f>
        <v/>
      </c>
      <c r="F29" s="17">
        <f>'Route Analysis Tool'!H29-'Route Analysis Tool'!F29</f>
        <v>0</v>
      </c>
      <c r="G29" s="17">
        <f>'Route Analysis Tool'!E29+1-'Route Analysis Tool'!I29</f>
        <v>1</v>
      </c>
      <c r="H29" s="16" cm="1">
        <f t="array" ref="H29">_xlfn.IFS('Route Analysis Tool'!J29='Drop Downs'!$A$2,1,'Route Analysis Tool'!J29='Drop Downs'!$A$3,0.9,'Route Analysis Tool'!J29='Drop Downs'!$A$4,0.8)</f>
        <v>0.8</v>
      </c>
      <c r="I29" s="16" t="e" cm="1">
        <f t="array" ref="I29">_xlfn.IFS('Route Analysis Tool'!M29='Drop Downs'!$E$2,0.75,'Route Analysis Tool'!M29='Drop Downs'!$E$3,0.7,'Route Analysis Tool'!M29='Drop Downs'!$E$4,0.65,'Route Analysis Tool'!M29='Drop Downs'!$E$5,0.6,'Route Analysis Tool'!M29='Drop Downs'!$E$6,0.55,'Route Analysis Tool'!M29='Drop Downs'!$E$7,0.5)</f>
        <v>#N/A</v>
      </c>
      <c r="J29" s="16" t="e" cm="1">
        <f t="array" ref="J29">_xlfn.IFS('Route Analysis Tool'!M29='Drop Downs'!$E$2,2,'Route Analysis Tool'!M29='Drop Downs'!$E$3,2,'Route Analysis Tool'!M29='Drop Downs'!$E$4,2,'Route Analysis Tool'!M29='Drop Downs'!$E$5,3,'Route Analysis Tool'!M29='Drop Downs'!$E$6,4,'Route Analysis Tool'!M29='Drop Downs'!$E$7,5)</f>
        <v>#N/A</v>
      </c>
      <c r="K29" s="16" t="str" cm="1">
        <f t="array" ref="K29">IFERROR(_xlfn.IFS('Route Analysis Tool'!N29='Drop Downs'!$F$2,1,'Route Analysis Tool'!N29='Drop Downs'!$F$3,0.8,'Route Analysis Tool'!N29='Drop Downs'!$F$4,0.9),"")</f>
        <v/>
      </c>
      <c r="L29" s="16" t="str" cm="1">
        <f t="array" ref="L29">IFERROR(_xlfn.IFS('Route Analysis Tool'!N29='Drop Downs'!$F$2,I29,'Route Analysis Tool'!N29='Drop Downs'!$F$3,K29,'Route Analysis Tool'!N29='Drop Downs'!$F$4,K29),"")</f>
        <v/>
      </c>
      <c r="M29" s="18">
        <f>'Route Analysis Tool'!K29</f>
        <v>0.8</v>
      </c>
      <c r="N29" s="18">
        <f>'Route Analysis Tool'!L29</f>
        <v>0.1</v>
      </c>
      <c r="O29" s="16" t="str" cm="1">
        <f t="array" ref="O29">IFERROR(_xlfn.IFS('Route Analysis Tool'!O29='Drop Downs'!$D$2,1,'Route Analysis Tool'!O29='Drop Downs'!$D$3,0),"")</f>
        <v/>
      </c>
      <c r="P29" s="19" t="str">
        <f t="shared" si="1"/>
        <v/>
      </c>
      <c r="Q29" s="14" t="str">
        <f t="shared" si="2"/>
        <v/>
      </c>
      <c r="R29" s="19" t="str">
        <f t="shared" si="3"/>
        <v/>
      </c>
      <c r="S29" s="19" t="str">
        <f>IFERROR(Q29*'Route Analysis Tool'!G29,"")</f>
        <v/>
      </c>
      <c r="T29" s="19" t="str">
        <f t="shared" si="4"/>
        <v/>
      </c>
      <c r="U29" s="19" t="str">
        <f t="shared" si="5"/>
        <v/>
      </c>
      <c r="V29" s="19" t="str">
        <f t="shared" si="6"/>
        <v/>
      </c>
      <c r="W29" s="19" t="str">
        <f t="shared" si="7"/>
        <v/>
      </c>
      <c r="X29" s="20" t="str">
        <f t="shared" si="8"/>
        <v/>
      </c>
      <c r="Y29" s="19" t="str">
        <f t="shared" si="9"/>
        <v/>
      </c>
      <c r="Z29" s="19" t="str">
        <f t="shared" si="10"/>
        <v/>
      </c>
      <c r="AA29" s="19" t="str">
        <f t="shared" si="11"/>
        <v/>
      </c>
      <c r="AB29" s="19" t="str">
        <f t="shared" si="12"/>
        <v/>
      </c>
      <c r="AC29" s="19" t="str">
        <f t="shared" si="13"/>
        <v/>
      </c>
      <c r="AD29" s="19" t="str">
        <f t="shared" si="14"/>
        <v/>
      </c>
      <c r="AE29" s="19" t="str">
        <f t="shared" si="15"/>
        <v/>
      </c>
      <c r="AF29" s="19" t="str">
        <f t="shared" si="16"/>
        <v/>
      </c>
      <c r="AG29" s="26" t="str">
        <f t="shared" si="17"/>
        <v/>
      </c>
      <c r="AH29" s="27" t="str">
        <f>IFERROR(O29*('Route Analysis Tool'!S29-J29)*(Calculations!F29*24),"")</f>
        <v/>
      </c>
      <c r="AI29" s="26" t="str">
        <f t="shared" si="18"/>
        <v/>
      </c>
      <c r="AJ29" s="27" t="str">
        <f>IFERROR(('Route Analysis Tool'!S29-J29)*(Calculations!G29*24),"")</f>
        <v/>
      </c>
      <c r="AK29" s="26" t="str">
        <f t="shared" si="19"/>
        <v/>
      </c>
      <c r="AL29" s="26" t="str">
        <f t="shared" si="20"/>
        <v/>
      </c>
    </row>
    <row r="30" spans="1:38" x14ac:dyDescent="0.15">
      <c r="A30" s="14" t="str">
        <f>IFERROR(VLOOKUP('Route Analysis Tool'!B30,EffTable,4,FALSE),"")</f>
        <v/>
      </c>
      <c r="B30" s="15" t="str">
        <f>IFERROR(VLOOKUP('Route Analysis Tool'!B30,EffTable,2,FALSE),"")</f>
        <v/>
      </c>
      <c r="C30" s="15" t="str">
        <f>IFERROR(VLOOKUP('Route Analysis Tool'!B30,EffTable,3,FALSE),"")</f>
        <v/>
      </c>
      <c r="D30" s="16" t="str">
        <f>IF('Route Analysis Tool'!C30="","",'Route Analysis Tool'!C30)</f>
        <v/>
      </c>
      <c r="E30" s="16" t="str">
        <f>IF('Route Analysis Tool'!D30="","",'Route Analysis Tool'!D30)</f>
        <v/>
      </c>
      <c r="F30" s="17">
        <f>'Route Analysis Tool'!H30-'Route Analysis Tool'!F30</f>
        <v>0</v>
      </c>
      <c r="G30" s="17">
        <f>'Route Analysis Tool'!E30+1-'Route Analysis Tool'!I30</f>
        <v>1</v>
      </c>
      <c r="H30" s="16" cm="1">
        <f t="array" ref="H30">_xlfn.IFS('Route Analysis Tool'!J30='Drop Downs'!$A$2,1,'Route Analysis Tool'!J30='Drop Downs'!$A$3,0.9,'Route Analysis Tool'!J30='Drop Downs'!$A$4,0.8)</f>
        <v>0.8</v>
      </c>
      <c r="I30" s="16" t="e" cm="1">
        <f t="array" ref="I30">_xlfn.IFS('Route Analysis Tool'!M30='Drop Downs'!$E$2,0.75,'Route Analysis Tool'!M30='Drop Downs'!$E$3,0.7,'Route Analysis Tool'!M30='Drop Downs'!$E$4,0.65,'Route Analysis Tool'!M30='Drop Downs'!$E$5,0.6,'Route Analysis Tool'!M30='Drop Downs'!$E$6,0.55,'Route Analysis Tool'!M30='Drop Downs'!$E$7,0.5)</f>
        <v>#N/A</v>
      </c>
      <c r="J30" s="16" t="e" cm="1">
        <f t="array" ref="J30">_xlfn.IFS('Route Analysis Tool'!M30='Drop Downs'!$E$2,2,'Route Analysis Tool'!M30='Drop Downs'!$E$3,2,'Route Analysis Tool'!M30='Drop Downs'!$E$4,2,'Route Analysis Tool'!M30='Drop Downs'!$E$5,3,'Route Analysis Tool'!M30='Drop Downs'!$E$6,4,'Route Analysis Tool'!M30='Drop Downs'!$E$7,5)</f>
        <v>#N/A</v>
      </c>
      <c r="K30" s="16" t="str" cm="1">
        <f t="array" ref="K30">IFERROR(_xlfn.IFS('Route Analysis Tool'!N30='Drop Downs'!$F$2,1,'Route Analysis Tool'!N30='Drop Downs'!$F$3,0.8,'Route Analysis Tool'!N30='Drop Downs'!$F$4,0.9),"")</f>
        <v/>
      </c>
      <c r="L30" s="16" t="str" cm="1">
        <f t="array" ref="L30">IFERROR(_xlfn.IFS('Route Analysis Tool'!N30='Drop Downs'!$F$2,I30,'Route Analysis Tool'!N30='Drop Downs'!$F$3,K30,'Route Analysis Tool'!N30='Drop Downs'!$F$4,K30),"")</f>
        <v/>
      </c>
      <c r="M30" s="18">
        <f>'Route Analysis Tool'!K30</f>
        <v>0.8</v>
      </c>
      <c r="N30" s="18">
        <f>'Route Analysis Tool'!L30</f>
        <v>0.1</v>
      </c>
      <c r="O30" s="16" t="str" cm="1">
        <f t="array" ref="O30">IFERROR(_xlfn.IFS('Route Analysis Tool'!O30='Drop Downs'!$D$2,1,'Route Analysis Tool'!O30='Drop Downs'!$D$3,0),"")</f>
        <v/>
      </c>
      <c r="P30" s="19" t="str">
        <f t="shared" si="1"/>
        <v/>
      </c>
      <c r="Q30" s="14" t="str">
        <f t="shared" si="2"/>
        <v/>
      </c>
      <c r="R30" s="19" t="str">
        <f t="shared" si="3"/>
        <v/>
      </c>
      <c r="S30" s="19" t="str">
        <f>IFERROR(Q30*'Route Analysis Tool'!G30,"")</f>
        <v/>
      </c>
      <c r="T30" s="19" t="str">
        <f t="shared" si="4"/>
        <v/>
      </c>
      <c r="U30" s="19" t="str">
        <f t="shared" si="5"/>
        <v/>
      </c>
      <c r="V30" s="19" t="str">
        <f t="shared" si="6"/>
        <v/>
      </c>
      <c r="W30" s="19" t="str">
        <f t="shared" si="7"/>
        <v/>
      </c>
      <c r="X30" s="20" t="str">
        <f t="shared" si="8"/>
        <v/>
      </c>
      <c r="Y30" s="19" t="str">
        <f t="shared" si="9"/>
        <v/>
      </c>
      <c r="Z30" s="19" t="str">
        <f t="shared" si="10"/>
        <v/>
      </c>
      <c r="AA30" s="19" t="str">
        <f t="shared" si="11"/>
        <v/>
      </c>
      <c r="AB30" s="19" t="str">
        <f t="shared" si="12"/>
        <v/>
      </c>
      <c r="AC30" s="19" t="str">
        <f t="shared" si="13"/>
        <v/>
      </c>
      <c r="AD30" s="19" t="str">
        <f t="shared" si="14"/>
        <v/>
      </c>
      <c r="AE30" s="19" t="str">
        <f t="shared" si="15"/>
        <v/>
      </c>
      <c r="AF30" s="19" t="str">
        <f t="shared" si="16"/>
        <v/>
      </c>
      <c r="AG30" s="26" t="str">
        <f t="shared" si="17"/>
        <v/>
      </c>
      <c r="AH30" s="27" t="str">
        <f>IFERROR(O30*('Route Analysis Tool'!S30-J30)*(Calculations!F30*24),"")</f>
        <v/>
      </c>
      <c r="AI30" s="26" t="str">
        <f t="shared" si="18"/>
        <v/>
      </c>
      <c r="AJ30" s="27" t="str">
        <f>IFERROR(('Route Analysis Tool'!S30-J30)*(Calculations!G30*24),"")</f>
        <v/>
      </c>
      <c r="AK30" s="26" t="str">
        <f t="shared" si="19"/>
        <v/>
      </c>
      <c r="AL30" s="26" t="str">
        <f t="shared" si="20"/>
        <v/>
      </c>
    </row>
    <row r="31" spans="1:38" x14ac:dyDescent="0.15">
      <c r="A31" s="14" t="str">
        <f>IFERROR(VLOOKUP('Route Analysis Tool'!B31,EffTable,4,FALSE),"")</f>
        <v/>
      </c>
      <c r="B31" s="15" t="str">
        <f>IFERROR(VLOOKUP('Route Analysis Tool'!B31,EffTable,2,FALSE),"")</f>
        <v/>
      </c>
      <c r="C31" s="15" t="str">
        <f>IFERROR(VLOOKUP('Route Analysis Tool'!B31,EffTable,3,FALSE),"")</f>
        <v/>
      </c>
      <c r="D31" s="16" t="str">
        <f>IF('Route Analysis Tool'!C31="","",'Route Analysis Tool'!C31)</f>
        <v/>
      </c>
      <c r="E31" s="16" t="str">
        <f>IF('Route Analysis Tool'!D31="","",'Route Analysis Tool'!D31)</f>
        <v/>
      </c>
      <c r="F31" s="17">
        <f>'Route Analysis Tool'!H31-'Route Analysis Tool'!F31</f>
        <v>0</v>
      </c>
      <c r="G31" s="17">
        <f>'Route Analysis Tool'!E31+1-'Route Analysis Tool'!I31</f>
        <v>1</v>
      </c>
      <c r="H31" s="16" cm="1">
        <f t="array" ref="H31">_xlfn.IFS('Route Analysis Tool'!J31='Drop Downs'!$A$2,1,'Route Analysis Tool'!J31='Drop Downs'!$A$3,0.9,'Route Analysis Tool'!J31='Drop Downs'!$A$4,0.8)</f>
        <v>0.8</v>
      </c>
      <c r="I31" s="16" t="e" cm="1">
        <f t="array" ref="I31">_xlfn.IFS('Route Analysis Tool'!M31='Drop Downs'!$E$2,0.75,'Route Analysis Tool'!M31='Drop Downs'!$E$3,0.7,'Route Analysis Tool'!M31='Drop Downs'!$E$4,0.65,'Route Analysis Tool'!M31='Drop Downs'!$E$5,0.6,'Route Analysis Tool'!M31='Drop Downs'!$E$6,0.55,'Route Analysis Tool'!M31='Drop Downs'!$E$7,0.5)</f>
        <v>#N/A</v>
      </c>
      <c r="J31" s="16" t="e" cm="1">
        <f t="array" ref="J31">_xlfn.IFS('Route Analysis Tool'!M31='Drop Downs'!$E$2,2,'Route Analysis Tool'!M31='Drop Downs'!$E$3,2,'Route Analysis Tool'!M31='Drop Downs'!$E$4,2,'Route Analysis Tool'!M31='Drop Downs'!$E$5,3,'Route Analysis Tool'!M31='Drop Downs'!$E$6,4,'Route Analysis Tool'!M31='Drop Downs'!$E$7,5)</f>
        <v>#N/A</v>
      </c>
      <c r="K31" s="16" t="str" cm="1">
        <f t="array" ref="K31">IFERROR(_xlfn.IFS('Route Analysis Tool'!N31='Drop Downs'!$F$2,1,'Route Analysis Tool'!N31='Drop Downs'!$F$3,0.8,'Route Analysis Tool'!N31='Drop Downs'!$F$4,0.9),"")</f>
        <v/>
      </c>
      <c r="L31" s="16" t="str" cm="1">
        <f t="array" ref="L31">IFERROR(_xlfn.IFS('Route Analysis Tool'!N31='Drop Downs'!$F$2,I31,'Route Analysis Tool'!N31='Drop Downs'!$F$3,K31,'Route Analysis Tool'!N31='Drop Downs'!$F$4,K31),"")</f>
        <v/>
      </c>
      <c r="M31" s="18">
        <f>'Route Analysis Tool'!K31</f>
        <v>0.8</v>
      </c>
      <c r="N31" s="18">
        <f>'Route Analysis Tool'!L31</f>
        <v>0.1</v>
      </c>
      <c r="O31" s="16" t="str" cm="1">
        <f t="array" ref="O31">IFERROR(_xlfn.IFS('Route Analysis Tool'!O31='Drop Downs'!$D$2,1,'Route Analysis Tool'!O31='Drop Downs'!$D$3,0),"")</f>
        <v/>
      </c>
      <c r="P31" s="19" t="str">
        <f t="shared" si="1"/>
        <v/>
      </c>
      <c r="Q31" s="14" t="str">
        <f t="shared" si="2"/>
        <v/>
      </c>
      <c r="R31" s="19" t="str">
        <f t="shared" si="3"/>
        <v/>
      </c>
      <c r="S31" s="19" t="str">
        <f>IFERROR(Q31*'Route Analysis Tool'!G31,"")</f>
        <v/>
      </c>
      <c r="T31" s="19" t="str">
        <f t="shared" si="4"/>
        <v/>
      </c>
      <c r="U31" s="19" t="str">
        <f t="shared" si="5"/>
        <v/>
      </c>
      <c r="V31" s="19" t="str">
        <f t="shared" si="6"/>
        <v/>
      </c>
      <c r="W31" s="19" t="str">
        <f t="shared" si="7"/>
        <v/>
      </c>
      <c r="X31" s="20" t="str">
        <f t="shared" si="8"/>
        <v/>
      </c>
      <c r="Y31" s="19" t="str">
        <f t="shared" si="9"/>
        <v/>
      </c>
      <c r="Z31" s="19" t="str">
        <f t="shared" si="10"/>
        <v/>
      </c>
      <c r="AA31" s="19" t="str">
        <f t="shared" si="11"/>
        <v/>
      </c>
      <c r="AB31" s="19" t="str">
        <f t="shared" si="12"/>
        <v/>
      </c>
      <c r="AC31" s="19" t="str">
        <f t="shared" si="13"/>
        <v/>
      </c>
      <c r="AD31" s="19" t="str">
        <f t="shared" si="14"/>
        <v/>
      </c>
      <c r="AE31" s="19" t="str">
        <f t="shared" si="15"/>
        <v/>
      </c>
      <c r="AF31" s="19" t="str">
        <f t="shared" si="16"/>
        <v/>
      </c>
      <c r="AG31" s="26" t="str">
        <f t="shared" si="17"/>
        <v/>
      </c>
      <c r="AH31" s="27" t="str">
        <f>IFERROR(O31*('Route Analysis Tool'!S31-J31)*(Calculations!F31*24),"")</f>
        <v/>
      </c>
      <c r="AI31" s="26" t="str">
        <f t="shared" si="18"/>
        <v/>
      </c>
      <c r="AJ31" s="27" t="str">
        <f>IFERROR(('Route Analysis Tool'!S31-J31)*(Calculations!G31*24),"")</f>
        <v/>
      </c>
      <c r="AK31" s="26" t="str">
        <f t="shared" si="19"/>
        <v/>
      </c>
      <c r="AL31" s="26" t="str">
        <f t="shared" si="20"/>
        <v/>
      </c>
    </row>
    <row r="32" spans="1:38" x14ac:dyDescent="0.15">
      <c r="A32" s="14" t="str">
        <f>IFERROR(VLOOKUP('Route Analysis Tool'!B32,EffTable,4,FALSE),"")</f>
        <v/>
      </c>
      <c r="B32" s="15" t="str">
        <f>IFERROR(VLOOKUP('Route Analysis Tool'!B32,EffTable,2,FALSE),"")</f>
        <v/>
      </c>
      <c r="C32" s="15" t="str">
        <f>IFERROR(VLOOKUP('Route Analysis Tool'!B32,EffTable,3,FALSE),"")</f>
        <v/>
      </c>
      <c r="D32" s="16" t="str">
        <f>IF('Route Analysis Tool'!C32="","",'Route Analysis Tool'!C32)</f>
        <v/>
      </c>
      <c r="E32" s="16" t="str">
        <f>IF('Route Analysis Tool'!D32="","",'Route Analysis Tool'!D32)</f>
        <v/>
      </c>
      <c r="F32" s="17">
        <f>'Route Analysis Tool'!H32-'Route Analysis Tool'!F32</f>
        <v>0</v>
      </c>
      <c r="G32" s="17">
        <f>'Route Analysis Tool'!E32+1-'Route Analysis Tool'!I32</f>
        <v>1</v>
      </c>
      <c r="H32" s="16" cm="1">
        <f t="array" ref="H32">_xlfn.IFS('Route Analysis Tool'!J32='Drop Downs'!$A$2,1,'Route Analysis Tool'!J32='Drop Downs'!$A$3,0.9,'Route Analysis Tool'!J32='Drop Downs'!$A$4,0.8)</f>
        <v>0.8</v>
      </c>
      <c r="I32" s="16" t="e" cm="1">
        <f t="array" ref="I32">_xlfn.IFS('Route Analysis Tool'!M32='Drop Downs'!$E$2,0.75,'Route Analysis Tool'!M32='Drop Downs'!$E$3,0.7,'Route Analysis Tool'!M32='Drop Downs'!$E$4,0.65,'Route Analysis Tool'!M32='Drop Downs'!$E$5,0.6,'Route Analysis Tool'!M32='Drop Downs'!$E$6,0.55,'Route Analysis Tool'!M32='Drop Downs'!$E$7,0.5)</f>
        <v>#N/A</v>
      </c>
      <c r="J32" s="16" t="e" cm="1">
        <f t="array" ref="J32">_xlfn.IFS('Route Analysis Tool'!M32='Drop Downs'!$E$2,2,'Route Analysis Tool'!M32='Drop Downs'!$E$3,2,'Route Analysis Tool'!M32='Drop Downs'!$E$4,2,'Route Analysis Tool'!M32='Drop Downs'!$E$5,3,'Route Analysis Tool'!M32='Drop Downs'!$E$6,4,'Route Analysis Tool'!M32='Drop Downs'!$E$7,5)</f>
        <v>#N/A</v>
      </c>
      <c r="K32" s="16" t="str" cm="1">
        <f t="array" ref="K32">IFERROR(_xlfn.IFS('Route Analysis Tool'!N32='Drop Downs'!$F$2,1,'Route Analysis Tool'!N32='Drop Downs'!$F$3,0.8,'Route Analysis Tool'!N32='Drop Downs'!$F$4,0.9),"")</f>
        <v/>
      </c>
      <c r="L32" s="16" t="str" cm="1">
        <f t="array" ref="L32">IFERROR(_xlfn.IFS('Route Analysis Tool'!N32='Drop Downs'!$F$2,I32,'Route Analysis Tool'!N32='Drop Downs'!$F$3,K32,'Route Analysis Tool'!N32='Drop Downs'!$F$4,K32),"")</f>
        <v/>
      </c>
      <c r="M32" s="18">
        <f>'Route Analysis Tool'!K32</f>
        <v>0.8</v>
      </c>
      <c r="N32" s="18">
        <f>'Route Analysis Tool'!L32</f>
        <v>0.1</v>
      </c>
      <c r="O32" s="16" t="str" cm="1">
        <f t="array" ref="O32">IFERROR(_xlfn.IFS('Route Analysis Tool'!O32='Drop Downs'!$D$2,1,'Route Analysis Tool'!O32='Drop Downs'!$D$3,0),"")</f>
        <v/>
      </c>
      <c r="P32" s="19" t="str">
        <f t="shared" si="1"/>
        <v/>
      </c>
      <c r="Q32" s="14" t="str">
        <f t="shared" si="2"/>
        <v/>
      </c>
      <c r="R32" s="19" t="str">
        <f t="shared" si="3"/>
        <v/>
      </c>
      <c r="S32" s="19" t="str">
        <f>IFERROR(Q32*'Route Analysis Tool'!G32,"")</f>
        <v/>
      </c>
      <c r="T32" s="19" t="str">
        <f t="shared" si="4"/>
        <v/>
      </c>
      <c r="U32" s="19" t="str">
        <f t="shared" si="5"/>
        <v/>
      </c>
      <c r="V32" s="19" t="str">
        <f t="shared" si="6"/>
        <v/>
      </c>
      <c r="W32" s="19" t="str">
        <f t="shared" si="7"/>
        <v/>
      </c>
      <c r="X32" s="20" t="str">
        <f t="shared" si="8"/>
        <v/>
      </c>
      <c r="Y32" s="19" t="str">
        <f t="shared" si="9"/>
        <v/>
      </c>
      <c r="Z32" s="19" t="str">
        <f t="shared" si="10"/>
        <v/>
      </c>
      <c r="AA32" s="19" t="str">
        <f t="shared" si="11"/>
        <v/>
      </c>
      <c r="AB32" s="19" t="str">
        <f t="shared" si="12"/>
        <v/>
      </c>
      <c r="AC32" s="19" t="str">
        <f t="shared" si="13"/>
        <v/>
      </c>
      <c r="AD32" s="19" t="str">
        <f t="shared" si="14"/>
        <v/>
      </c>
      <c r="AE32" s="19" t="str">
        <f t="shared" si="15"/>
        <v/>
      </c>
      <c r="AF32" s="19" t="str">
        <f t="shared" si="16"/>
        <v/>
      </c>
      <c r="AG32" s="26" t="str">
        <f t="shared" si="17"/>
        <v/>
      </c>
      <c r="AH32" s="27" t="str">
        <f>IFERROR(O32*('Route Analysis Tool'!S32-J32)*(Calculations!F32*24),"")</f>
        <v/>
      </c>
      <c r="AI32" s="26" t="str">
        <f t="shared" si="18"/>
        <v/>
      </c>
      <c r="AJ32" s="27" t="str">
        <f>IFERROR(('Route Analysis Tool'!S32-J32)*(Calculations!G32*24),"")</f>
        <v/>
      </c>
      <c r="AK32" s="26" t="str">
        <f t="shared" si="19"/>
        <v/>
      </c>
      <c r="AL32" s="26" t="str">
        <f t="shared" si="20"/>
        <v/>
      </c>
    </row>
    <row r="33" spans="1:38" x14ac:dyDescent="0.15">
      <c r="A33" s="14" t="str">
        <f>IFERROR(VLOOKUP('Route Analysis Tool'!B33,EffTable,4,FALSE),"")</f>
        <v/>
      </c>
      <c r="B33" s="15" t="str">
        <f>IFERROR(VLOOKUP('Route Analysis Tool'!B33,EffTable,2,FALSE),"")</f>
        <v/>
      </c>
      <c r="C33" s="15" t="str">
        <f>IFERROR(VLOOKUP('Route Analysis Tool'!B33,EffTable,3,FALSE),"")</f>
        <v/>
      </c>
      <c r="D33" s="16" t="str">
        <f>IF('Route Analysis Tool'!C33="","",'Route Analysis Tool'!C33)</f>
        <v/>
      </c>
      <c r="E33" s="16" t="str">
        <f>IF('Route Analysis Tool'!D33="","",'Route Analysis Tool'!D33)</f>
        <v/>
      </c>
      <c r="F33" s="17">
        <f>'Route Analysis Tool'!H33-'Route Analysis Tool'!F33</f>
        <v>0</v>
      </c>
      <c r="G33" s="17">
        <f>'Route Analysis Tool'!E33+1-'Route Analysis Tool'!I33</f>
        <v>1</v>
      </c>
      <c r="H33" s="16" cm="1">
        <f t="array" ref="H33">_xlfn.IFS('Route Analysis Tool'!J33='Drop Downs'!$A$2,1,'Route Analysis Tool'!J33='Drop Downs'!$A$3,0.9,'Route Analysis Tool'!J33='Drop Downs'!$A$4,0.8)</f>
        <v>0.8</v>
      </c>
      <c r="I33" s="16" t="e" cm="1">
        <f t="array" ref="I33">_xlfn.IFS('Route Analysis Tool'!M33='Drop Downs'!$E$2,0.75,'Route Analysis Tool'!M33='Drop Downs'!$E$3,0.7,'Route Analysis Tool'!M33='Drop Downs'!$E$4,0.65,'Route Analysis Tool'!M33='Drop Downs'!$E$5,0.6,'Route Analysis Tool'!M33='Drop Downs'!$E$6,0.55,'Route Analysis Tool'!M33='Drop Downs'!$E$7,0.5)</f>
        <v>#N/A</v>
      </c>
      <c r="J33" s="16" t="e" cm="1">
        <f t="array" ref="J33">_xlfn.IFS('Route Analysis Tool'!M33='Drop Downs'!$E$2,2,'Route Analysis Tool'!M33='Drop Downs'!$E$3,2,'Route Analysis Tool'!M33='Drop Downs'!$E$4,2,'Route Analysis Tool'!M33='Drop Downs'!$E$5,3,'Route Analysis Tool'!M33='Drop Downs'!$E$6,4,'Route Analysis Tool'!M33='Drop Downs'!$E$7,5)</f>
        <v>#N/A</v>
      </c>
      <c r="K33" s="16" t="str" cm="1">
        <f t="array" ref="K33">IFERROR(_xlfn.IFS('Route Analysis Tool'!N33='Drop Downs'!$F$2,1,'Route Analysis Tool'!N33='Drop Downs'!$F$3,0.8,'Route Analysis Tool'!N33='Drop Downs'!$F$4,0.9),"")</f>
        <v/>
      </c>
      <c r="L33" s="16" t="str" cm="1">
        <f t="array" ref="L33">IFERROR(_xlfn.IFS('Route Analysis Tool'!N33='Drop Downs'!$F$2,I33,'Route Analysis Tool'!N33='Drop Downs'!$F$3,K33,'Route Analysis Tool'!N33='Drop Downs'!$F$4,K33),"")</f>
        <v/>
      </c>
      <c r="M33" s="18">
        <f>'Route Analysis Tool'!K33</f>
        <v>0.8</v>
      </c>
      <c r="N33" s="18">
        <f>'Route Analysis Tool'!L33</f>
        <v>0.1</v>
      </c>
      <c r="O33" s="16" t="str" cm="1">
        <f t="array" ref="O33">IFERROR(_xlfn.IFS('Route Analysis Tool'!O33='Drop Downs'!$D$2,1,'Route Analysis Tool'!O33='Drop Downs'!$D$3,0),"")</f>
        <v/>
      </c>
      <c r="P33" s="19" t="str">
        <f t="shared" si="1"/>
        <v/>
      </c>
      <c r="Q33" s="14" t="str">
        <f t="shared" si="2"/>
        <v/>
      </c>
      <c r="R33" s="19" t="str">
        <f t="shared" si="3"/>
        <v/>
      </c>
      <c r="S33" s="19" t="str">
        <f>IFERROR(Q33*'Route Analysis Tool'!G33,"")</f>
        <v/>
      </c>
      <c r="T33" s="19" t="str">
        <f t="shared" si="4"/>
        <v/>
      </c>
      <c r="U33" s="19" t="str">
        <f t="shared" si="5"/>
        <v/>
      </c>
      <c r="V33" s="19" t="str">
        <f t="shared" si="6"/>
        <v/>
      </c>
      <c r="W33" s="19" t="str">
        <f t="shared" si="7"/>
        <v/>
      </c>
      <c r="X33" s="20" t="str">
        <f t="shared" si="8"/>
        <v/>
      </c>
      <c r="Y33" s="19" t="str">
        <f t="shared" si="9"/>
        <v/>
      </c>
      <c r="Z33" s="19" t="str">
        <f t="shared" si="10"/>
        <v/>
      </c>
      <c r="AA33" s="19" t="str">
        <f t="shared" si="11"/>
        <v/>
      </c>
      <c r="AB33" s="19" t="str">
        <f t="shared" si="12"/>
        <v/>
      </c>
      <c r="AC33" s="19" t="str">
        <f t="shared" si="13"/>
        <v/>
      </c>
      <c r="AD33" s="19" t="str">
        <f t="shared" si="14"/>
        <v/>
      </c>
      <c r="AE33" s="19" t="str">
        <f t="shared" si="15"/>
        <v/>
      </c>
      <c r="AF33" s="19" t="str">
        <f t="shared" si="16"/>
        <v/>
      </c>
      <c r="AG33" s="26" t="str">
        <f t="shared" si="17"/>
        <v/>
      </c>
      <c r="AH33" s="27" t="str">
        <f>IFERROR(O33*('Route Analysis Tool'!S33-J33)*(Calculations!F33*24),"")</f>
        <v/>
      </c>
      <c r="AI33" s="26" t="str">
        <f t="shared" si="18"/>
        <v/>
      </c>
      <c r="AJ33" s="27" t="str">
        <f>IFERROR(('Route Analysis Tool'!S33-J33)*(Calculations!G33*24),"")</f>
        <v/>
      </c>
      <c r="AK33" s="26" t="str">
        <f t="shared" si="19"/>
        <v/>
      </c>
      <c r="AL33" s="26" t="str">
        <f t="shared" si="20"/>
        <v/>
      </c>
    </row>
    <row r="34" spans="1:38" x14ac:dyDescent="0.15">
      <c r="A34" s="14" t="str">
        <f>IFERROR(VLOOKUP('Route Analysis Tool'!B34,EffTable,4,FALSE),"")</f>
        <v/>
      </c>
      <c r="B34" s="15" t="str">
        <f>IFERROR(VLOOKUP('Route Analysis Tool'!B34,EffTable,2,FALSE),"")</f>
        <v/>
      </c>
      <c r="C34" s="15" t="str">
        <f>IFERROR(VLOOKUP('Route Analysis Tool'!B34,EffTable,3,FALSE),"")</f>
        <v/>
      </c>
      <c r="D34" s="16" t="str">
        <f>IF('Route Analysis Tool'!C34="","",'Route Analysis Tool'!C34)</f>
        <v/>
      </c>
      <c r="E34" s="16" t="str">
        <f>IF('Route Analysis Tool'!D34="","",'Route Analysis Tool'!D34)</f>
        <v/>
      </c>
      <c r="F34" s="17">
        <f>'Route Analysis Tool'!H34-'Route Analysis Tool'!F34</f>
        <v>0</v>
      </c>
      <c r="G34" s="17">
        <f>'Route Analysis Tool'!E34+1-'Route Analysis Tool'!I34</f>
        <v>1</v>
      </c>
      <c r="H34" s="16" cm="1">
        <f t="array" ref="H34">_xlfn.IFS('Route Analysis Tool'!J34='Drop Downs'!$A$2,1,'Route Analysis Tool'!J34='Drop Downs'!$A$3,0.9,'Route Analysis Tool'!J34='Drop Downs'!$A$4,0.8)</f>
        <v>0.8</v>
      </c>
      <c r="I34" s="16" t="e" cm="1">
        <f t="array" ref="I34">_xlfn.IFS('Route Analysis Tool'!M34='Drop Downs'!$E$2,0.75,'Route Analysis Tool'!M34='Drop Downs'!$E$3,0.7,'Route Analysis Tool'!M34='Drop Downs'!$E$4,0.65,'Route Analysis Tool'!M34='Drop Downs'!$E$5,0.6,'Route Analysis Tool'!M34='Drop Downs'!$E$6,0.55,'Route Analysis Tool'!M34='Drop Downs'!$E$7,0.5)</f>
        <v>#N/A</v>
      </c>
      <c r="J34" s="16" t="e" cm="1">
        <f t="array" ref="J34">_xlfn.IFS('Route Analysis Tool'!M34='Drop Downs'!$E$2,2,'Route Analysis Tool'!M34='Drop Downs'!$E$3,2,'Route Analysis Tool'!M34='Drop Downs'!$E$4,2,'Route Analysis Tool'!M34='Drop Downs'!$E$5,3,'Route Analysis Tool'!M34='Drop Downs'!$E$6,4,'Route Analysis Tool'!M34='Drop Downs'!$E$7,5)</f>
        <v>#N/A</v>
      </c>
      <c r="K34" s="16" t="str" cm="1">
        <f t="array" ref="K34">IFERROR(_xlfn.IFS('Route Analysis Tool'!N34='Drop Downs'!$F$2,1,'Route Analysis Tool'!N34='Drop Downs'!$F$3,0.8,'Route Analysis Tool'!N34='Drop Downs'!$F$4,0.9),"")</f>
        <v/>
      </c>
      <c r="L34" s="16" t="str" cm="1">
        <f t="array" ref="L34">IFERROR(_xlfn.IFS('Route Analysis Tool'!N34='Drop Downs'!$F$2,I34,'Route Analysis Tool'!N34='Drop Downs'!$F$3,K34,'Route Analysis Tool'!N34='Drop Downs'!$F$4,K34),"")</f>
        <v/>
      </c>
      <c r="M34" s="18">
        <f>'Route Analysis Tool'!K34</f>
        <v>0.8</v>
      </c>
      <c r="N34" s="18">
        <f>'Route Analysis Tool'!L34</f>
        <v>0.1</v>
      </c>
      <c r="O34" s="16" t="str" cm="1">
        <f t="array" ref="O34">IFERROR(_xlfn.IFS('Route Analysis Tool'!O34='Drop Downs'!$D$2,1,'Route Analysis Tool'!O34='Drop Downs'!$D$3,0),"")</f>
        <v/>
      </c>
      <c r="P34" s="19" t="str">
        <f t="shared" si="1"/>
        <v/>
      </c>
      <c r="Q34" s="14" t="str">
        <f t="shared" si="2"/>
        <v/>
      </c>
      <c r="R34" s="19" t="str">
        <f t="shared" si="3"/>
        <v/>
      </c>
      <c r="S34" s="19" t="str">
        <f>IFERROR(Q34*'Route Analysis Tool'!G34,"")</f>
        <v/>
      </c>
      <c r="T34" s="19" t="str">
        <f t="shared" si="4"/>
        <v/>
      </c>
      <c r="U34" s="19" t="str">
        <f t="shared" si="5"/>
        <v/>
      </c>
      <c r="V34" s="19" t="str">
        <f t="shared" si="6"/>
        <v/>
      </c>
      <c r="W34" s="19" t="str">
        <f t="shared" si="7"/>
        <v/>
      </c>
      <c r="X34" s="20" t="str">
        <f t="shared" si="8"/>
        <v/>
      </c>
      <c r="Y34" s="19" t="str">
        <f t="shared" si="9"/>
        <v/>
      </c>
      <c r="Z34" s="19" t="str">
        <f t="shared" si="10"/>
        <v/>
      </c>
      <c r="AA34" s="19" t="str">
        <f t="shared" si="11"/>
        <v/>
      </c>
      <c r="AB34" s="19" t="str">
        <f t="shared" si="12"/>
        <v/>
      </c>
      <c r="AC34" s="19" t="str">
        <f t="shared" si="13"/>
        <v/>
      </c>
      <c r="AD34" s="19" t="str">
        <f t="shared" si="14"/>
        <v/>
      </c>
      <c r="AE34" s="19" t="str">
        <f t="shared" si="15"/>
        <v/>
      </c>
      <c r="AF34" s="19" t="str">
        <f t="shared" si="16"/>
        <v/>
      </c>
      <c r="AG34" s="26" t="str">
        <f t="shared" si="17"/>
        <v/>
      </c>
      <c r="AH34" s="27" t="str">
        <f>IFERROR(O34*('Route Analysis Tool'!S34-J34)*(Calculations!F34*24),"")</f>
        <v/>
      </c>
      <c r="AI34" s="26" t="str">
        <f t="shared" si="18"/>
        <v/>
      </c>
      <c r="AJ34" s="27" t="str">
        <f>IFERROR(('Route Analysis Tool'!S34-J34)*(Calculations!G34*24),"")</f>
        <v/>
      </c>
      <c r="AK34" s="26" t="str">
        <f t="shared" si="19"/>
        <v/>
      </c>
      <c r="AL34" s="26" t="str">
        <f t="shared" si="20"/>
        <v/>
      </c>
    </row>
    <row r="35" spans="1:38" x14ac:dyDescent="0.15">
      <c r="A35" s="14" t="str">
        <f>IFERROR(VLOOKUP('Route Analysis Tool'!B35,EffTable,4,FALSE),"")</f>
        <v/>
      </c>
      <c r="B35" s="15" t="str">
        <f>IFERROR(VLOOKUP('Route Analysis Tool'!B35,EffTable,2,FALSE),"")</f>
        <v/>
      </c>
      <c r="C35" s="15" t="str">
        <f>IFERROR(VLOOKUP('Route Analysis Tool'!B35,EffTable,3,FALSE),"")</f>
        <v/>
      </c>
      <c r="D35" s="16" t="str">
        <f>IF('Route Analysis Tool'!C35="","",'Route Analysis Tool'!C35)</f>
        <v/>
      </c>
      <c r="E35" s="16" t="str">
        <f>IF('Route Analysis Tool'!D35="","",'Route Analysis Tool'!D35)</f>
        <v/>
      </c>
      <c r="F35" s="17">
        <f>'Route Analysis Tool'!H35-'Route Analysis Tool'!F35</f>
        <v>0</v>
      </c>
      <c r="G35" s="17">
        <f>'Route Analysis Tool'!E35+1-'Route Analysis Tool'!I35</f>
        <v>1</v>
      </c>
      <c r="H35" s="16" cm="1">
        <f t="array" ref="H35">_xlfn.IFS('Route Analysis Tool'!J35='Drop Downs'!$A$2,1,'Route Analysis Tool'!J35='Drop Downs'!$A$3,0.9,'Route Analysis Tool'!J35='Drop Downs'!$A$4,0.8)</f>
        <v>0.8</v>
      </c>
      <c r="I35" s="16" t="e" cm="1">
        <f t="array" ref="I35">_xlfn.IFS('Route Analysis Tool'!M35='Drop Downs'!$E$2,0.75,'Route Analysis Tool'!M35='Drop Downs'!$E$3,0.7,'Route Analysis Tool'!M35='Drop Downs'!$E$4,0.65,'Route Analysis Tool'!M35='Drop Downs'!$E$5,0.6,'Route Analysis Tool'!M35='Drop Downs'!$E$6,0.55,'Route Analysis Tool'!M35='Drop Downs'!$E$7,0.5)</f>
        <v>#N/A</v>
      </c>
      <c r="J35" s="16" t="e" cm="1">
        <f t="array" ref="J35">_xlfn.IFS('Route Analysis Tool'!M35='Drop Downs'!$E$2,2,'Route Analysis Tool'!M35='Drop Downs'!$E$3,2,'Route Analysis Tool'!M35='Drop Downs'!$E$4,2,'Route Analysis Tool'!M35='Drop Downs'!$E$5,3,'Route Analysis Tool'!M35='Drop Downs'!$E$6,4,'Route Analysis Tool'!M35='Drop Downs'!$E$7,5)</f>
        <v>#N/A</v>
      </c>
      <c r="K35" s="16" t="str" cm="1">
        <f t="array" ref="K35">IFERROR(_xlfn.IFS('Route Analysis Tool'!N35='Drop Downs'!$F$2,1,'Route Analysis Tool'!N35='Drop Downs'!$F$3,0.8,'Route Analysis Tool'!N35='Drop Downs'!$F$4,0.9),"")</f>
        <v/>
      </c>
      <c r="L35" s="16" t="str" cm="1">
        <f t="array" ref="L35">IFERROR(_xlfn.IFS('Route Analysis Tool'!N35='Drop Downs'!$F$2,I35,'Route Analysis Tool'!N35='Drop Downs'!$F$3,K35,'Route Analysis Tool'!N35='Drop Downs'!$F$4,K35),"")</f>
        <v/>
      </c>
      <c r="M35" s="18">
        <f>'Route Analysis Tool'!K35</f>
        <v>0.8</v>
      </c>
      <c r="N35" s="18">
        <f>'Route Analysis Tool'!L35</f>
        <v>0.1</v>
      </c>
      <c r="O35" s="16" t="str" cm="1">
        <f t="array" ref="O35">IFERROR(_xlfn.IFS('Route Analysis Tool'!O35='Drop Downs'!$D$2,1,'Route Analysis Tool'!O35='Drop Downs'!$D$3,0),"")</f>
        <v/>
      </c>
      <c r="P35" s="19" t="str">
        <f t="shared" si="1"/>
        <v/>
      </c>
      <c r="Q35" s="14" t="str">
        <f t="shared" si="2"/>
        <v/>
      </c>
      <c r="R35" s="19" t="str">
        <f t="shared" si="3"/>
        <v/>
      </c>
      <c r="S35" s="19" t="str">
        <f>IFERROR(Q35*'Route Analysis Tool'!G35,"")</f>
        <v/>
      </c>
      <c r="T35" s="19" t="str">
        <f t="shared" si="4"/>
        <v/>
      </c>
      <c r="U35" s="19" t="str">
        <f t="shared" si="5"/>
        <v/>
      </c>
      <c r="V35" s="19" t="str">
        <f t="shared" si="6"/>
        <v/>
      </c>
      <c r="W35" s="19" t="str">
        <f t="shared" si="7"/>
        <v/>
      </c>
      <c r="X35" s="20" t="str">
        <f t="shared" si="8"/>
        <v/>
      </c>
      <c r="Y35" s="19" t="str">
        <f t="shared" si="9"/>
        <v/>
      </c>
      <c r="Z35" s="19" t="str">
        <f t="shared" si="10"/>
        <v/>
      </c>
      <c r="AA35" s="19" t="str">
        <f t="shared" si="11"/>
        <v/>
      </c>
      <c r="AB35" s="19" t="str">
        <f t="shared" si="12"/>
        <v/>
      </c>
      <c r="AC35" s="19" t="str">
        <f t="shared" si="13"/>
        <v/>
      </c>
      <c r="AD35" s="19" t="str">
        <f t="shared" si="14"/>
        <v/>
      </c>
      <c r="AE35" s="19" t="str">
        <f t="shared" si="15"/>
        <v/>
      </c>
      <c r="AF35" s="19" t="str">
        <f t="shared" si="16"/>
        <v/>
      </c>
      <c r="AG35" s="26" t="str">
        <f t="shared" si="17"/>
        <v/>
      </c>
      <c r="AH35" s="27" t="str">
        <f>IFERROR(O35*('Route Analysis Tool'!S35-J35)*(Calculations!F35*24),"")</f>
        <v/>
      </c>
      <c r="AI35" s="26" t="str">
        <f t="shared" si="18"/>
        <v/>
      </c>
      <c r="AJ35" s="27" t="str">
        <f>IFERROR(('Route Analysis Tool'!S35-J35)*(Calculations!G35*24),"")</f>
        <v/>
      </c>
      <c r="AK35" s="26" t="str">
        <f t="shared" si="19"/>
        <v/>
      </c>
      <c r="AL35" s="26" t="str">
        <f t="shared" si="20"/>
        <v/>
      </c>
    </row>
    <row r="36" spans="1:38" x14ac:dyDescent="0.15">
      <c r="A36" s="14" t="str">
        <f>IFERROR(VLOOKUP('Route Analysis Tool'!B36,EffTable,4,FALSE),"")</f>
        <v/>
      </c>
      <c r="B36" s="15" t="str">
        <f>IFERROR(VLOOKUP('Route Analysis Tool'!B36,EffTable,2,FALSE),"")</f>
        <v/>
      </c>
      <c r="C36" s="15" t="str">
        <f>IFERROR(VLOOKUP('Route Analysis Tool'!B36,EffTable,3,FALSE),"")</f>
        <v/>
      </c>
      <c r="D36" s="16" t="str">
        <f>IF('Route Analysis Tool'!C36="","",'Route Analysis Tool'!C36)</f>
        <v/>
      </c>
      <c r="E36" s="16" t="str">
        <f>IF('Route Analysis Tool'!D36="","",'Route Analysis Tool'!D36)</f>
        <v/>
      </c>
      <c r="F36" s="17">
        <f>'Route Analysis Tool'!H36-'Route Analysis Tool'!F36</f>
        <v>0</v>
      </c>
      <c r="G36" s="17">
        <f>'Route Analysis Tool'!E36+1-'Route Analysis Tool'!I36</f>
        <v>1</v>
      </c>
      <c r="H36" s="16" cm="1">
        <f t="array" ref="H36">_xlfn.IFS('Route Analysis Tool'!J36='Drop Downs'!$A$2,1,'Route Analysis Tool'!J36='Drop Downs'!$A$3,0.9,'Route Analysis Tool'!J36='Drop Downs'!$A$4,0.8)</f>
        <v>0.8</v>
      </c>
      <c r="I36" s="16" t="e" cm="1">
        <f t="array" ref="I36">_xlfn.IFS('Route Analysis Tool'!M36='Drop Downs'!$E$2,0.75,'Route Analysis Tool'!M36='Drop Downs'!$E$3,0.7,'Route Analysis Tool'!M36='Drop Downs'!$E$4,0.65,'Route Analysis Tool'!M36='Drop Downs'!$E$5,0.6,'Route Analysis Tool'!M36='Drop Downs'!$E$6,0.55,'Route Analysis Tool'!M36='Drop Downs'!$E$7,0.5)</f>
        <v>#N/A</v>
      </c>
      <c r="J36" s="16" t="e" cm="1">
        <f t="array" ref="J36">_xlfn.IFS('Route Analysis Tool'!M36='Drop Downs'!$E$2,2,'Route Analysis Tool'!M36='Drop Downs'!$E$3,2,'Route Analysis Tool'!M36='Drop Downs'!$E$4,2,'Route Analysis Tool'!M36='Drop Downs'!$E$5,3,'Route Analysis Tool'!M36='Drop Downs'!$E$6,4,'Route Analysis Tool'!M36='Drop Downs'!$E$7,5)</f>
        <v>#N/A</v>
      </c>
      <c r="K36" s="16" t="str" cm="1">
        <f t="array" ref="K36">IFERROR(_xlfn.IFS('Route Analysis Tool'!N36='Drop Downs'!$F$2,1,'Route Analysis Tool'!N36='Drop Downs'!$F$3,0.8,'Route Analysis Tool'!N36='Drop Downs'!$F$4,0.9),"")</f>
        <v/>
      </c>
      <c r="L36" s="16" t="str" cm="1">
        <f t="array" ref="L36">IFERROR(_xlfn.IFS('Route Analysis Tool'!N36='Drop Downs'!$F$2,I36,'Route Analysis Tool'!N36='Drop Downs'!$F$3,K36,'Route Analysis Tool'!N36='Drop Downs'!$F$4,K36),"")</f>
        <v/>
      </c>
      <c r="M36" s="18">
        <f>'Route Analysis Tool'!K36</f>
        <v>0.8</v>
      </c>
      <c r="N36" s="18">
        <f>'Route Analysis Tool'!L36</f>
        <v>0.1</v>
      </c>
      <c r="O36" s="16" t="str" cm="1">
        <f t="array" ref="O36">IFERROR(_xlfn.IFS('Route Analysis Tool'!O36='Drop Downs'!$D$2,1,'Route Analysis Tool'!O36='Drop Downs'!$D$3,0),"")</f>
        <v/>
      </c>
      <c r="P36" s="19" t="str">
        <f t="shared" si="1"/>
        <v/>
      </c>
      <c r="Q36" s="14" t="str">
        <f t="shared" si="2"/>
        <v/>
      </c>
      <c r="R36" s="19" t="str">
        <f t="shared" si="3"/>
        <v/>
      </c>
      <c r="S36" s="19" t="str">
        <f>IFERROR(Q36*'Route Analysis Tool'!G36,"")</f>
        <v/>
      </c>
      <c r="T36" s="19" t="str">
        <f t="shared" si="4"/>
        <v/>
      </c>
      <c r="U36" s="19" t="str">
        <f t="shared" si="5"/>
        <v/>
      </c>
      <c r="V36" s="19" t="str">
        <f t="shared" si="6"/>
        <v/>
      </c>
      <c r="W36" s="19" t="str">
        <f t="shared" si="7"/>
        <v/>
      </c>
      <c r="X36" s="20" t="str">
        <f t="shared" si="8"/>
        <v/>
      </c>
      <c r="Y36" s="19" t="str">
        <f t="shared" si="9"/>
        <v/>
      </c>
      <c r="Z36" s="19" t="str">
        <f t="shared" si="10"/>
        <v/>
      </c>
      <c r="AA36" s="19" t="str">
        <f t="shared" si="11"/>
        <v/>
      </c>
      <c r="AB36" s="19" t="str">
        <f t="shared" si="12"/>
        <v/>
      </c>
      <c r="AC36" s="19" t="str">
        <f t="shared" si="13"/>
        <v/>
      </c>
      <c r="AD36" s="19" t="str">
        <f t="shared" si="14"/>
        <v/>
      </c>
      <c r="AE36" s="19" t="str">
        <f t="shared" si="15"/>
        <v/>
      </c>
      <c r="AF36" s="19" t="str">
        <f t="shared" si="16"/>
        <v/>
      </c>
      <c r="AG36" s="26" t="str">
        <f t="shared" si="17"/>
        <v/>
      </c>
      <c r="AH36" s="27" t="str">
        <f>IFERROR(O36*('Route Analysis Tool'!S36-J36)*(Calculations!F36*24),"")</f>
        <v/>
      </c>
      <c r="AI36" s="26" t="str">
        <f t="shared" si="18"/>
        <v/>
      </c>
      <c r="AJ36" s="27" t="str">
        <f>IFERROR(('Route Analysis Tool'!S36-J36)*(Calculations!G36*24),"")</f>
        <v/>
      </c>
      <c r="AK36" s="26" t="str">
        <f t="shared" si="19"/>
        <v/>
      </c>
      <c r="AL36" s="26" t="str">
        <f t="shared" si="20"/>
        <v/>
      </c>
    </row>
    <row r="37" spans="1:38" x14ac:dyDescent="0.15">
      <c r="A37" s="14" t="str">
        <f>IFERROR(VLOOKUP('Route Analysis Tool'!B37,EffTable,4,FALSE),"")</f>
        <v/>
      </c>
      <c r="B37" s="15" t="str">
        <f>IFERROR(VLOOKUP('Route Analysis Tool'!B37,EffTable,2,FALSE),"")</f>
        <v/>
      </c>
      <c r="C37" s="15" t="str">
        <f>IFERROR(VLOOKUP('Route Analysis Tool'!B37,EffTable,3,FALSE),"")</f>
        <v/>
      </c>
      <c r="D37" s="16" t="str">
        <f>IF('Route Analysis Tool'!C37="","",'Route Analysis Tool'!C37)</f>
        <v/>
      </c>
      <c r="E37" s="16" t="str">
        <f>IF('Route Analysis Tool'!D37="","",'Route Analysis Tool'!D37)</f>
        <v/>
      </c>
      <c r="F37" s="17">
        <f>'Route Analysis Tool'!H37-'Route Analysis Tool'!F37</f>
        <v>0</v>
      </c>
      <c r="G37" s="17">
        <f>'Route Analysis Tool'!E37+1-'Route Analysis Tool'!I37</f>
        <v>1</v>
      </c>
      <c r="H37" s="16" cm="1">
        <f t="array" ref="H37">_xlfn.IFS('Route Analysis Tool'!J37='Drop Downs'!$A$2,1,'Route Analysis Tool'!J37='Drop Downs'!$A$3,0.9,'Route Analysis Tool'!J37='Drop Downs'!$A$4,0.8)</f>
        <v>0.8</v>
      </c>
      <c r="I37" s="16" t="e" cm="1">
        <f t="array" ref="I37">_xlfn.IFS('Route Analysis Tool'!M37='Drop Downs'!$E$2,0.75,'Route Analysis Tool'!M37='Drop Downs'!$E$3,0.7,'Route Analysis Tool'!M37='Drop Downs'!$E$4,0.65,'Route Analysis Tool'!M37='Drop Downs'!$E$5,0.6,'Route Analysis Tool'!M37='Drop Downs'!$E$6,0.55,'Route Analysis Tool'!M37='Drop Downs'!$E$7,0.5)</f>
        <v>#N/A</v>
      </c>
      <c r="J37" s="16" t="e" cm="1">
        <f t="array" ref="J37">_xlfn.IFS('Route Analysis Tool'!M37='Drop Downs'!$E$2,2,'Route Analysis Tool'!M37='Drop Downs'!$E$3,2,'Route Analysis Tool'!M37='Drop Downs'!$E$4,2,'Route Analysis Tool'!M37='Drop Downs'!$E$5,3,'Route Analysis Tool'!M37='Drop Downs'!$E$6,4,'Route Analysis Tool'!M37='Drop Downs'!$E$7,5)</f>
        <v>#N/A</v>
      </c>
      <c r="K37" s="16" t="str" cm="1">
        <f t="array" ref="K37">IFERROR(_xlfn.IFS('Route Analysis Tool'!N37='Drop Downs'!$F$2,1,'Route Analysis Tool'!N37='Drop Downs'!$F$3,0.8,'Route Analysis Tool'!N37='Drop Downs'!$F$4,0.9),"")</f>
        <v/>
      </c>
      <c r="L37" s="16" t="str" cm="1">
        <f t="array" ref="L37">IFERROR(_xlfn.IFS('Route Analysis Tool'!N37='Drop Downs'!$F$2,I37,'Route Analysis Tool'!N37='Drop Downs'!$F$3,K37,'Route Analysis Tool'!N37='Drop Downs'!$F$4,K37),"")</f>
        <v/>
      </c>
      <c r="M37" s="18">
        <f>'Route Analysis Tool'!K37</f>
        <v>0.8</v>
      </c>
      <c r="N37" s="18">
        <f>'Route Analysis Tool'!L37</f>
        <v>0.1</v>
      </c>
      <c r="O37" s="16" t="str" cm="1">
        <f t="array" ref="O37">IFERROR(_xlfn.IFS('Route Analysis Tool'!O37='Drop Downs'!$D$2,1,'Route Analysis Tool'!O37='Drop Downs'!$D$3,0),"")</f>
        <v/>
      </c>
      <c r="P37" s="19" t="str">
        <f t="shared" si="1"/>
        <v/>
      </c>
      <c r="Q37" s="14" t="str">
        <f t="shared" si="2"/>
        <v/>
      </c>
      <c r="R37" s="19" t="str">
        <f t="shared" si="3"/>
        <v/>
      </c>
      <c r="S37" s="19" t="str">
        <f>IFERROR(Q37*'Route Analysis Tool'!G37,"")</f>
        <v/>
      </c>
      <c r="T37" s="19" t="str">
        <f t="shared" si="4"/>
        <v/>
      </c>
      <c r="U37" s="19" t="str">
        <f t="shared" si="5"/>
        <v/>
      </c>
      <c r="V37" s="19" t="str">
        <f t="shared" si="6"/>
        <v/>
      </c>
      <c r="W37" s="19" t="str">
        <f t="shared" si="7"/>
        <v/>
      </c>
      <c r="X37" s="20" t="str">
        <f t="shared" si="8"/>
        <v/>
      </c>
      <c r="Y37" s="19" t="str">
        <f t="shared" si="9"/>
        <v/>
      </c>
      <c r="Z37" s="19" t="str">
        <f t="shared" si="10"/>
        <v/>
      </c>
      <c r="AA37" s="19" t="str">
        <f t="shared" si="11"/>
        <v/>
      </c>
      <c r="AB37" s="19" t="str">
        <f t="shared" si="12"/>
        <v/>
      </c>
      <c r="AC37" s="19" t="str">
        <f t="shared" si="13"/>
        <v/>
      </c>
      <c r="AD37" s="19" t="str">
        <f t="shared" si="14"/>
        <v/>
      </c>
      <c r="AE37" s="19" t="str">
        <f t="shared" si="15"/>
        <v/>
      </c>
      <c r="AF37" s="19" t="str">
        <f t="shared" si="16"/>
        <v/>
      </c>
      <c r="AG37" s="26" t="str">
        <f t="shared" si="17"/>
        <v/>
      </c>
      <c r="AH37" s="27" t="str">
        <f>IFERROR(O37*('Route Analysis Tool'!S37-J37)*(Calculations!F37*24),"")</f>
        <v/>
      </c>
      <c r="AI37" s="26" t="str">
        <f t="shared" si="18"/>
        <v/>
      </c>
      <c r="AJ37" s="27" t="str">
        <f>IFERROR(('Route Analysis Tool'!S37-J37)*(Calculations!G37*24),"")</f>
        <v/>
      </c>
      <c r="AK37" s="26" t="str">
        <f t="shared" si="19"/>
        <v/>
      </c>
      <c r="AL37" s="26" t="str">
        <f t="shared" si="20"/>
        <v/>
      </c>
    </row>
    <row r="38" spans="1:38" x14ac:dyDescent="0.15">
      <c r="A38" s="14" t="str">
        <f>IFERROR(VLOOKUP('Route Analysis Tool'!B38,EffTable,4,FALSE),"")</f>
        <v/>
      </c>
      <c r="B38" s="15" t="str">
        <f>IFERROR(VLOOKUP('Route Analysis Tool'!B38,EffTable,2,FALSE),"")</f>
        <v/>
      </c>
      <c r="C38" s="15" t="str">
        <f>IFERROR(VLOOKUP('Route Analysis Tool'!B38,EffTable,3,FALSE),"")</f>
        <v/>
      </c>
      <c r="D38" s="16" t="str">
        <f>IF('Route Analysis Tool'!C38="","",'Route Analysis Tool'!C38)</f>
        <v/>
      </c>
      <c r="E38" s="16" t="str">
        <f>IF('Route Analysis Tool'!D38="","",'Route Analysis Tool'!D38)</f>
        <v/>
      </c>
      <c r="F38" s="17">
        <f>'Route Analysis Tool'!H38-'Route Analysis Tool'!F38</f>
        <v>0</v>
      </c>
      <c r="G38" s="17">
        <f>'Route Analysis Tool'!E38+1-'Route Analysis Tool'!I38</f>
        <v>1</v>
      </c>
      <c r="H38" s="16" cm="1">
        <f t="array" ref="H38">_xlfn.IFS('Route Analysis Tool'!J38='Drop Downs'!$A$2,1,'Route Analysis Tool'!J38='Drop Downs'!$A$3,0.9,'Route Analysis Tool'!J38='Drop Downs'!$A$4,0.8)</f>
        <v>0.8</v>
      </c>
      <c r="I38" s="16" t="e" cm="1">
        <f t="array" ref="I38">_xlfn.IFS('Route Analysis Tool'!M38='Drop Downs'!$E$2,0.75,'Route Analysis Tool'!M38='Drop Downs'!$E$3,0.7,'Route Analysis Tool'!M38='Drop Downs'!$E$4,0.65,'Route Analysis Tool'!M38='Drop Downs'!$E$5,0.6,'Route Analysis Tool'!M38='Drop Downs'!$E$6,0.55,'Route Analysis Tool'!M38='Drop Downs'!$E$7,0.5)</f>
        <v>#N/A</v>
      </c>
      <c r="J38" s="16" t="e" cm="1">
        <f t="array" ref="J38">_xlfn.IFS('Route Analysis Tool'!M38='Drop Downs'!$E$2,2,'Route Analysis Tool'!M38='Drop Downs'!$E$3,2,'Route Analysis Tool'!M38='Drop Downs'!$E$4,2,'Route Analysis Tool'!M38='Drop Downs'!$E$5,3,'Route Analysis Tool'!M38='Drop Downs'!$E$6,4,'Route Analysis Tool'!M38='Drop Downs'!$E$7,5)</f>
        <v>#N/A</v>
      </c>
      <c r="K38" s="16" t="str" cm="1">
        <f t="array" ref="K38">IFERROR(_xlfn.IFS('Route Analysis Tool'!N38='Drop Downs'!$F$2,1,'Route Analysis Tool'!N38='Drop Downs'!$F$3,0.8,'Route Analysis Tool'!N38='Drop Downs'!$F$4,0.9),"")</f>
        <v/>
      </c>
      <c r="L38" s="16" t="str" cm="1">
        <f t="array" ref="L38">IFERROR(_xlfn.IFS('Route Analysis Tool'!N38='Drop Downs'!$F$2,I38,'Route Analysis Tool'!N38='Drop Downs'!$F$3,K38,'Route Analysis Tool'!N38='Drop Downs'!$F$4,K38),"")</f>
        <v/>
      </c>
      <c r="M38" s="18">
        <f>'Route Analysis Tool'!K38</f>
        <v>0.8</v>
      </c>
      <c r="N38" s="18">
        <f>'Route Analysis Tool'!L38</f>
        <v>0.1</v>
      </c>
      <c r="O38" s="16" t="str" cm="1">
        <f t="array" ref="O38">IFERROR(_xlfn.IFS('Route Analysis Tool'!O38='Drop Downs'!$D$2,1,'Route Analysis Tool'!O38='Drop Downs'!$D$3,0),"")</f>
        <v/>
      </c>
      <c r="P38" s="19" t="str">
        <f t="shared" si="1"/>
        <v/>
      </c>
      <c r="Q38" s="14" t="str">
        <f t="shared" si="2"/>
        <v/>
      </c>
      <c r="R38" s="19" t="str">
        <f t="shared" si="3"/>
        <v/>
      </c>
      <c r="S38" s="19" t="str">
        <f>IFERROR(Q38*'Route Analysis Tool'!G38,"")</f>
        <v/>
      </c>
      <c r="T38" s="19" t="str">
        <f t="shared" si="4"/>
        <v/>
      </c>
      <c r="U38" s="19" t="str">
        <f t="shared" si="5"/>
        <v/>
      </c>
      <c r="V38" s="19" t="str">
        <f t="shared" si="6"/>
        <v/>
      </c>
      <c r="W38" s="19" t="str">
        <f t="shared" si="7"/>
        <v/>
      </c>
      <c r="X38" s="20" t="str">
        <f t="shared" si="8"/>
        <v/>
      </c>
      <c r="Y38" s="19" t="str">
        <f t="shared" si="9"/>
        <v/>
      </c>
      <c r="Z38" s="19" t="str">
        <f t="shared" si="10"/>
        <v/>
      </c>
      <c r="AA38" s="19" t="str">
        <f t="shared" si="11"/>
        <v/>
      </c>
      <c r="AB38" s="19" t="str">
        <f t="shared" si="12"/>
        <v/>
      </c>
      <c r="AC38" s="19" t="str">
        <f t="shared" si="13"/>
        <v/>
      </c>
      <c r="AD38" s="19" t="str">
        <f t="shared" si="14"/>
        <v/>
      </c>
      <c r="AE38" s="19" t="str">
        <f t="shared" si="15"/>
        <v/>
      </c>
      <c r="AF38" s="19" t="str">
        <f t="shared" si="16"/>
        <v/>
      </c>
      <c r="AG38" s="26" t="str">
        <f t="shared" si="17"/>
        <v/>
      </c>
      <c r="AH38" s="27" t="str">
        <f>IFERROR(O38*('Route Analysis Tool'!S38-J38)*(Calculations!F38*24),"")</f>
        <v/>
      </c>
      <c r="AI38" s="26" t="str">
        <f t="shared" si="18"/>
        <v/>
      </c>
      <c r="AJ38" s="27" t="str">
        <f>IFERROR(('Route Analysis Tool'!S38-J38)*(Calculations!G38*24),"")</f>
        <v/>
      </c>
      <c r="AK38" s="26" t="str">
        <f t="shared" si="19"/>
        <v/>
      </c>
      <c r="AL38" s="26" t="str">
        <f t="shared" si="20"/>
        <v/>
      </c>
    </row>
    <row r="39" spans="1:38" x14ac:dyDescent="0.15">
      <c r="A39" s="14" t="str">
        <f>IFERROR(VLOOKUP('Route Analysis Tool'!B39,EffTable,4,FALSE),"")</f>
        <v/>
      </c>
      <c r="B39" s="15" t="str">
        <f>IFERROR(VLOOKUP('Route Analysis Tool'!B39,EffTable,2,FALSE),"")</f>
        <v/>
      </c>
      <c r="C39" s="15" t="str">
        <f>IFERROR(VLOOKUP('Route Analysis Tool'!B39,EffTable,3,FALSE),"")</f>
        <v/>
      </c>
      <c r="D39" s="16" t="str">
        <f>IF('Route Analysis Tool'!C39="","",'Route Analysis Tool'!C39)</f>
        <v/>
      </c>
      <c r="E39" s="16" t="str">
        <f>IF('Route Analysis Tool'!D39="","",'Route Analysis Tool'!D39)</f>
        <v/>
      </c>
      <c r="F39" s="17">
        <f>'Route Analysis Tool'!H39-'Route Analysis Tool'!F39</f>
        <v>0</v>
      </c>
      <c r="G39" s="17">
        <f>'Route Analysis Tool'!E39+1-'Route Analysis Tool'!I39</f>
        <v>1</v>
      </c>
      <c r="H39" s="16" cm="1">
        <f t="array" ref="H39">_xlfn.IFS('Route Analysis Tool'!J39='Drop Downs'!$A$2,1,'Route Analysis Tool'!J39='Drop Downs'!$A$3,0.9,'Route Analysis Tool'!J39='Drop Downs'!$A$4,0.8)</f>
        <v>0.8</v>
      </c>
      <c r="I39" s="16" t="e" cm="1">
        <f t="array" ref="I39">_xlfn.IFS('Route Analysis Tool'!M39='Drop Downs'!$E$2,0.75,'Route Analysis Tool'!M39='Drop Downs'!$E$3,0.7,'Route Analysis Tool'!M39='Drop Downs'!$E$4,0.65,'Route Analysis Tool'!M39='Drop Downs'!$E$5,0.6,'Route Analysis Tool'!M39='Drop Downs'!$E$6,0.55,'Route Analysis Tool'!M39='Drop Downs'!$E$7,0.5)</f>
        <v>#N/A</v>
      </c>
      <c r="J39" s="16" t="e" cm="1">
        <f t="array" ref="J39">_xlfn.IFS('Route Analysis Tool'!M39='Drop Downs'!$E$2,2,'Route Analysis Tool'!M39='Drop Downs'!$E$3,2,'Route Analysis Tool'!M39='Drop Downs'!$E$4,2,'Route Analysis Tool'!M39='Drop Downs'!$E$5,3,'Route Analysis Tool'!M39='Drop Downs'!$E$6,4,'Route Analysis Tool'!M39='Drop Downs'!$E$7,5)</f>
        <v>#N/A</v>
      </c>
      <c r="K39" s="16" t="str" cm="1">
        <f t="array" ref="K39">IFERROR(_xlfn.IFS('Route Analysis Tool'!N39='Drop Downs'!$F$2,1,'Route Analysis Tool'!N39='Drop Downs'!$F$3,0.8,'Route Analysis Tool'!N39='Drop Downs'!$F$4,0.9),"")</f>
        <v/>
      </c>
      <c r="L39" s="16" t="str" cm="1">
        <f t="array" ref="L39">IFERROR(_xlfn.IFS('Route Analysis Tool'!N39='Drop Downs'!$F$2,I39,'Route Analysis Tool'!N39='Drop Downs'!$F$3,K39,'Route Analysis Tool'!N39='Drop Downs'!$F$4,K39),"")</f>
        <v/>
      </c>
      <c r="M39" s="18">
        <f>'Route Analysis Tool'!K39</f>
        <v>0.8</v>
      </c>
      <c r="N39" s="18">
        <f>'Route Analysis Tool'!L39</f>
        <v>0.1</v>
      </c>
      <c r="O39" s="16" t="str" cm="1">
        <f t="array" ref="O39">IFERROR(_xlfn.IFS('Route Analysis Tool'!O39='Drop Downs'!$D$2,1,'Route Analysis Tool'!O39='Drop Downs'!$D$3,0),"")</f>
        <v/>
      </c>
      <c r="P39" s="19" t="str">
        <f t="shared" si="1"/>
        <v/>
      </c>
      <c r="Q39" s="14" t="str">
        <f t="shared" si="2"/>
        <v/>
      </c>
      <c r="R39" s="19" t="str">
        <f t="shared" si="3"/>
        <v/>
      </c>
      <c r="S39" s="19" t="str">
        <f>IFERROR(Q39*'Route Analysis Tool'!G39,"")</f>
        <v/>
      </c>
      <c r="T39" s="19" t="str">
        <f t="shared" si="4"/>
        <v/>
      </c>
      <c r="U39" s="19" t="str">
        <f t="shared" si="5"/>
        <v/>
      </c>
      <c r="V39" s="19" t="str">
        <f t="shared" si="6"/>
        <v/>
      </c>
      <c r="W39" s="19" t="str">
        <f t="shared" si="7"/>
        <v/>
      </c>
      <c r="X39" s="20" t="str">
        <f t="shared" si="8"/>
        <v/>
      </c>
      <c r="Y39" s="19" t="str">
        <f t="shared" si="9"/>
        <v/>
      </c>
      <c r="Z39" s="19" t="str">
        <f t="shared" si="10"/>
        <v/>
      </c>
      <c r="AA39" s="19" t="str">
        <f t="shared" si="11"/>
        <v/>
      </c>
      <c r="AB39" s="19" t="str">
        <f t="shared" si="12"/>
        <v/>
      </c>
      <c r="AC39" s="19" t="str">
        <f t="shared" si="13"/>
        <v/>
      </c>
      <c r="AD39" s="19" t="str">
        <f t="shared" si="14"/>
        <v/>
      </c>
      <c r="AE39" s="19" t="str">
        <f t="shared" si="15"/>
        <v/>
      </c>
      <c r="AF39" s="19" t="str">
        <f t="shared" si="16"/>
        <v/>
      </c>
      <c r="AG39" s="26" t="str">
        <f t="shared" si="17"/>
        <v/>
      </c>
      <c r="AH39" s="27" t="str">
        <f>IFERROR(O39*('Route Analysis Tool'!S39-J39)*(Calculations!F39*24),"")</f>
        <v/>
      </c>
      <c r="AI39" s="26" t="str">
        <f t="shared" si="18"/>
        <v/>
      </c>
      <c r="AJ39" s="27" t="str">
        <f>IFERROR(('Route Analysis Tool'!S39-J39)*(Calculations!G39*24),"")</f>
        <v/>
      </c>
      <c r="AK39" s="26" t="str">
        <f t="shared" si="19"/>
        <v/>
      </c>
      <c r="AL39" s="26" t="str">
        <f t="shared" si="20"/>
        <v/>
      </c>
    </row>
    <row r="40" spans="1:38" x14ac:dyDescent="0.15">
      <c r="A40" s="14" t="str">
        <f>IFERROR(VLOOKUP('Route Analysis Tool'!B40,EffTable,4,FALSE),"")</f>
        <v/>
      </c>
      <c r="B40" s="15" t="str">
        <f>IFERROR(VLOOKUP('Route Analysis Tool'!B40,EffTable,2,FALSE),"")</f>
        <v/>
      </c>
      <c r="C40" s="15" t="str">
        <f>IFERROR(VLOOKUP('Route Analysis Tool'!B40,EffTable,3,FALSE),"")</f>
        <v/>
      </c>
      <c r="D40" s="16" t="str">
        <f>IF('Route Analysis Tool'!C40="","",'Route Analysis Tool'!C40)</f>
        <v/>
      </c>
      <c r="E40" s="16" t="str">
        <f>IF('Route Analysis Tool'!D40="","",'Route Analysis Tool'!D40)</f>
        <v/>
      </c>
      <c r="F40" s="17">
        <f>'Route Analysis Tool'!H40-'Route Analysis Tool'!F40</f>
        <v>0</v>
      </c>
      <c r="G40" s="17">
        <f>'Route Analysis Tool'!E40+1-'Route Analysis Tool'!I40</f>
        <v>1</v>
      </c>
      <c r="H40" s="16" cm="1">
        <f t="array" ref="H40">_xlfn.IFS('Route Analysis Tool'!J40='Drop Downs'!$A$2,1,'Route Analysis Tool'!J40='Drop Downs'!$A$3,0.9,'Route Analysis Tool'!J40='Drop Downs'!$A$4,0.8)</f>
        <v>0.8</v>
      </c>
      <c r="I40" s="16" t="e" cm="1">
        <f t="array" ref="I40">_xlfn.IFS('Route Analysis Tool'!M40='Drop Downs'!$E$2,0.75,'Route Analysis Tool'!M40='Drop Downs'!$E$3,0.7,'Route Analysis Tool'!M40='Drop Downs'!$E$4,0.65,'Route Analysis Tool'!M40='Drop Downs'!$E$5,0.6,'Route Analysis Tool'!M40='Drop Downs'!$E$6,0.55,'Route Analysis Tool'!M40='Drop Downs'!$E$7,0.5)</f>
        <v>#N/A</v>
      </c>
      <c r="J40" s="16" t="e" cm="1">
        <f t="array" ref="J40">_xlfn.IFS('Route Analysis Tool'!M40='Drop Downs'!$E$2,2,'Route Analysis Tool'!M40='Drop Downs'!$E$3,2,'Route Analysis Tool'!M40='Drop Downs'!$E$4,2,'Route Analysis Tool'!M40='Drop Downs'!$E$5,3,'Route Analysis Tool'!M40='Drop Downs'!$E$6,4,'Route Analysis Tool'!M40='Drop Downs'!$E$7,5)</f>
        <v>#N/A</v>
      </c>
      <c r="K40" s="16" t="str" cm="1">
        <f t="array" ref="K40">IFERROR(_xlfn.IFS('Route Analysis Tool'!N40='Drop Downs'!$F$2,1,'Route Analysis Tool'!N40='Drop Downs'!$F$3,0.8,'Route Analysis Tool'!N40='Drop Downs'!$F$4,0.9),"")</f>
        <v/>
      </c>
      <c r="L40" s="16" t="str" cm="1">
        <f t="array" ref="L40">IFERROR(_xlfn.IFS('Route Analysis Tool'!N40='Drop Downs'!$F$2,I40,'Route Analysis Tool'!N40='Drop Downs'!$F$3,K40,'Route Analysis Tool'!N40='Drop Downs'!$F$4,K40),"")</f>
        <v/>
      </c>
      <c r="M40" s="18">
        <f>'Route Analysis Tool'!K40</f>
        <v>0.8</v>
      </c>
      <c r="N40" s="18">
        <f>'Route Analysis Tool'!L40</f>
        <v>0.1</v>
      </c>
      <c r="O40" s="16" t="str" cm="1">
        <f t="array" ref="O40">IFERROR(_xlfn.IFS('Route Analysis Tool'!O40='Drop Downs'!$D$2,1,'Route Analysis Tool'!O40='Drop Downs'!$D$3,0),"")</f>
        <v/>
      </c>
      <c r="P40" s="19" t="str">
        <f t="shared" si="1"/>
        <v/>
      </c>
      <c r="Q40" s="14" t="str">
        <f t="shared" si="2"/>
        <v/>
      </c>
      <c r="R40" s="19" t="str">
        <f t="shared" si="3"/>
        <v/>
      </c>
      <c r="S40" s="19" t="str">
        <f>IFERROR(Q40*'Route Analysis Tool'!G40,"")</f>
        <v/>
      </c>
      <c r="T40" s="19" t="str">
        <f t="shared" si="4"/>
        <v/>
      </c>
      <c r="U40" s="19" t="str">
        <f t="shared" si="5"/>
        <v/>
      </c>
      <c r="V40" s="19" t="str">
        <f t="shared" si="6"/>
        <v/>
      </c>
      <c r="W40" s="19" t="str">
        <f t="shared" si="7"/>
        <v/>
      </c>
      <c r="X40" s="20" t="str">
        <f t="shared" si="8"/>
        <v/>
      </c>
      <c r="Y40" s="19" t="str">
        <f t="shared" si="9"/>
        <v/>
      </c>
      <c r="Z40" s="19" t="str">
        <f t="shared" si="10"/>
        <v/>
      </c>
      <c r="AA40" s="19" t="str">
        <f t="shared" si="11"/>
        <v/>
      </c>
      <c r="AB40" s="19" t="str">
        <f t="shared" si="12"/>
        <v/>
      </c>
      <c r="AC40" s="19" t="str">
        <f t="shared" si="13"/>
        <v/>
      </c>
      <c r="AD40" s="19" t="str">
        <f t="shared" si="14"/>
        <v/>
      </c>
      <c r="AE40" s="19" t="str">
        <f t="shared" si="15"/>
        <v/>
      </c>
      <c r="AF40" s="19" t="str">
        <f t="shared" si="16"/>
        <v/>
      </c>
      <c r="AG40" s="26" t="str">
        <f t="shared" si="17"/>
        <v/>
      </c>
      <c r="AH40" s="27" t="str">
        <f>IFERROR(O40*('Route Analysis Tool'!S40-J40)*(Calculations!F40*24),"")</f>
        <v/>
      </c>
      <c r="AI40" s="26" t="str">
        <f t="shared" si="18"/>
        <v/>
      </c>
      <c r="AJ40" s="27" t="str">
        <f>IFERROR(('Route Analysis Tool'!S40-J40)*(Calculations!G40*24),"")</f>
        <v/>
      </c>
      <c r="AK40" s="26" t="str">
        <f t="shared" si="19"/>
        <v/>
      </c>
      <c r="AL40" s="26" t="str">
        <f t="shared" si="20"/>
        <v/>
      </c>
    </row>
    <row r="41" spans="1:38" x14ac:dyDescent="0.15">
      <c r="A41" s="14" t="str">
        <f>IFERROR(VLOOKUP('Route Analysis Tool'!B41,EffTable,4,FALSE),"")</f>
        <v/>
      </c>
      <c r="B41" s="15" t="str">
        <f>IFERROR(VLOOKUP('Route Analysis Tool'!B41,EffTable,2,FALSE),"")</f>
        <v/>
      </c>
      <c r="C41" s="15" t="str">
        <f>IFERROR(VLOOKUP('Route Analysis Tool'!B41,EffTable,3,FALSE),"")</f>
        <v/>
      </c>
      <c r="D41" s="16" t="str">
        <f>IF('Route Analysis Tool'!C41="","",'Route Analysis Tool'!C41)</f>
        <v/>
      </c>
      <c r="E41" s="16" t="str">
        <f>IF('Route Analysis Tool'!D41="","",'Route Analysis Tool'!D41)</f>
        <v/>
      </c>
      <c r="F41" s="17">
        <f>'Route Analysis Tool'!H41-'Route Analysis Tool'!F41</f>
        <v>0</v>
      </c>
      <c r="G41" s="17">
        <f>'Route Analysis Tool'!E41+1-'Route Analysis Tool'!I41</f>
        <v>1</v>
      </c>
      <c r="H41" s="16" cm="1">
        <f t="array" ref="H41">_xlfn.IFS('Route Analysis Tool'!J41='Drop Downs'!$A$2,1,'Route Analysis Tool'!J41='Drop Downs'!$A$3,0.9,'Route Analysis Tool'!J41='Drop Downs'!$A$4,0.8)</f>
        <v>0.8</v>
      </c>
      <c r="I41" s="16" t="e" cm="1">
        <f t="array" ref="I41">_xlfn.IFS('Route Analysis Tool'!M41='Drop Downs'!$E$2,0.75,'Route Analysis Tool'!M41='Drop Downs'!$E$3,0.7,'Route Analysis Tool'!M41='Drop Downs'!$E$4,0.65,'Route Analysis Tool'!M41='Drop Downs'!$E$5,0.6,'Route Analysis Tool'!M41='Drop Downs'!$E$6,0.55,'Route Analysis Tool'!M41='Drop Downs'!$E$7,0.5)</f>
        <v>#N/A</v>
      </c>
      <c r="J41" s="16" t="e" cm="1">
        <f t="array" ref="J41">_xlfn.IFS('Route Analysis Tool'!M41='Drop Downs'!$E$2,2,'Route Analysis Tool'!M41='Drop Downs'!$E$3,2,'Route Analysis Tool'!M41='Drop Downs'!$E$4,2,'Route Analysis Tool'!M41='Drop Downs'!$E$5,3,'Route Analysis Tool'!M41='Drop Downs'!$E$6,4,'Route Analysis Tool'!M41='Drop Downs'!$E$7,5)</f>
        <v>#N/A</v>
      </c>
      <c r="K41" s="16" t="str" cm="1">
        <f t="array" ref="K41">IFERROR(_xlfn.IFS('Route Analysis Tool'!N41='Drop Downs'!$F$2,1,'Route Analysis Tool'!N41='Drop Downs'!$F$3,0.8,'Route Analysis Tool'!N41='Drop Downs'!$F$4,0.9),"")</f>
        <v/>
      </c>
      <c r="L41" s="16" t="str" cm="1">
        <f t="array" ref="L41">IFERROR(_xlfn.IFS('Route Analysis Tool'!N41='Drop Downs'!$F$2,I41,'Route Analysis Tool'!N41='Drop Downs'!$F$3,K41,'Route Analysis Tool'!N41='Drop Downs'!$F$4,K41),"")</f>
        <v/>
      </c>
      <c r="M41" s="18">
        <f>'Route Analysis Tool'!K41</f>
        <v>0.8</v>
      </c>
      <c r="N41" s="18">
        <f>'Route Analysis Tool'!L41</f>
        <v>0.1</v>
      </c>
      <c r="O41" s="16" t="str" cm="1">
        <f t="array" ref="O41">IFERROR(_xlfn.IFS('Route Analysis Tool'!O41='Drop Downs'!$D$2,1,'Route Analysis Tool'!O41='Drop Downs'!$D$3,0),"")</f>
        <v/>
      </c>
      <c r="P41" s="19" t="str">
        <f t="shared" si="1"/>
        <v/>
      </c>
      <c r="Q41" s="14" t="str">
        <f t="shared" si="2"/>
        <v/>
      </c>
      <c r="R41" s="19" t="str">
        <f t="shared" si="3"/>
        <v/>
      </c>
      <c r="S41" s="19" t="str">
        <f>IFERROR(Q41*'Route Analysis Tool'!G41,"")</f>
        <v/>
      </c>
      <c r="T41" s="19" t="str">
        <f t="shared" si="4"/>
        <v/>
      </c>
      <c r="U41" s="19" t="str">
        <f t="shared" si="5"/>
        <v/>
      </c>
      <c r="V41" s="19" t="str">
        <f t="shared" si="6"/>
        <v/>
      </c>
      <c r="W41" s="19" t="str">
        <f t="shared" si="7"/>
        <v/>
      </c>
      <c r="X41" s="20" t="str">
        <f t="shared" si="8"/>
        <v/>
      </c>
      <c r="Y41" s="19" t="str">
        <f t="shared" si="9"/>
        <v/>
      </c>
      <c r="Z41" s="19" t="str">
        <f t="shared" si="10"/>
        <v/>
      </c>
      <c r="AA41" s="19" t="str">
        <f t="shared" si="11"/>
        <v/>
      </c>
      <c r="AB41" s="19" t="str">
        <f t="shared" si="12"/>
        <v/>
      </c>
      <c r="AC41" s="19" t="str">
        <f t="shared" si="13"/>
        <v/>
      </c>
      <c r="AD41" s="19" t="str">
        <f t="shared" si="14"/>
        <v/>
      </c>
      <c r="AE41" s="19" t="str">
        <f t="shared" si="15"/>
        <v/>
      </c>
      <c r="AF41" s="19" t="str">
        <f t="shared" si="16"/>
        <v/>
      </c>
      <c r="AG41" s="26" t="str">
        <f t="shared" si="17"/>
        <v/>
      </c>
      <c r="AH41" s="27" t="str">
        <f>IFERROR(O41*('Route Analysis Tool'!S41-J41)*(Calculations!F41*24),"")</f>
        <v/>
      </c>
      <c r="AI41" s="26" t="str">
        <f t="shared" si="18"/>
        <v/>
      </c>
      <c r="AJ41" s="27" t="str">
        <f>IFERROR(('Route Analysis Tool'!S41-J41)*(Calculations!G41*24),"")</f>
        <v/>
      </c>
      <c r="AK41" s="26" t="str">
        <f t="shared" si="19"/>
        <v/>
      </c>
      <c r="AL41" s="26" t="str">
        <f t="shared" si="20"/>
        <v/>
      </c>
    </row>
    <row r="42" spans="1:38" x14ac:dyDescent="0.15">
      <c r="A42" s="14" t="str">
        <f>IFERROR(VLOOKUP('Route Analysis Tool'!B42,EffTable,4,FALSE),"")</f>
        <v/>
      </c>
      <c r="B42" s="15" t="str">
        <f>IFERROR(VLOOKUP('Route Analysis Tool'!B42,EffTable,2,FALSE),"")</f>
        <v/>
      </c>
      <c r="C42" s="15" t="str">
        <f>IFERROR(VLOOKUP('Route Analysis Tool'!B42,EffTable,3,FALSE),"")</f>
        <v/>
      </c>
      <c r="D42" s="16" t="str">
        <f>IF('Route Analysis Tool'!C42="","",'Route Analysis Tool'!C42)</f>
        <v/>
      </c>
      <c r="E42" s="16" t="str">
        <f>IF('Route Analysis Tool'!D42="","",'Route Analysis Tool'!D42)</f>
        <v/>
      </c>
      <c r="F42" s="17">
        <f>'Route Analysis Tool'!H42-'Route Analysis Tool'!F42</f>
        <v>0</v>
      </c>
      <c r="G42" s="17">
        <f>'Route Analysis Tool'!E42+1-'Route Analysis Tool'!I42</f>
        <v>1</v>
      </c>
      <c r="H42" s="16" cm="1">
        <f t="array" ref="H42">_xlfn.IFS('Route Analysis Tool'!J42='Drop Downs'!$A$2,1,'Route Analysis Tool'!J42='Drop Downs'!$A$3,0.9,'Route Analysis Tool'!J42='Drop Downs'!$A$4,0.8)</f>
        <v>0.8</v>
      </c>
      <c r="I42" s="16" t="e" cm="1">
        <f t="array" ref="I42">_xlfn.IFS('Route Analysis Tool'!M42='Drop Downs'!$E$2,0.75,'Route Analysis Tool'!M42='Drop Downs'!$E$3,0.7,'Route Analysis Tool'!M42='Drop Downs'!$E$4,0.65,'Route Analysis Tool'!M42='Drop Downs'!$E$5,0.6,'Route Analysis Tool'!M42='Drop Downs'!$E$6,0.55,'Route Analysis Tool'!M42='Drop Downs'!$E$7,0.5)</f>
        <v>#N/A</v>
      </c>
      <c r="J42" s="16" t="e" cm="1">
        <f t="array" ref="J42">_xlfn.IFS('Route Analysis Tool'!M42='Drop Downs'!$E$2,2,'Route Analysis Tool'!M42='Drop Downs'!$E$3,2,'Route Analysis Tool'!M42='Drop Downs'!$E$4,2,'Route Analysis Tool'!M42='Drop Downs'!$E$5,3,'Route Analysis Tool'!M42='Drop Downs'!$E$6,4,'Route Analysis Tool'!M42='Drop Downs'!$E$7,5)</f>
        <v>#N/A</v>
      </c>
      <c r="K42" s="16" t="str" cm="1">
        <f t="array" ref="K42">IFERROR(_xlfn.IFS('Route Analysis Tool'!N42='Drop Downs'!$F$2,1,'Route Analysis Tool'!N42='Drop Downs'!$F$3,0.8,'Route Analysis Tool'!N42='Drop Downs'!$F$4,0.9),"")</f>
        <v/>
      </c>
      <c r="L42" s="16" t="str" cm="1">
        <f t="array" ref="L42">IFERROR(_xlfn.IFS('Route Analysis Tool'!N42='Drop Downs'!$F$2,I42,'Route Analysis Tool'!N42='Drop Downs'!$F$3,K42,'Route Analysis Tool'!N42='Drop Downs'!$F$4,K42),"")</f>
        <v/>
      </c>
      <c r="M42" s="18">
        <f>'Route Analysis Tool'!K42</f>
        <v>0.8</v>
      </c>
      <c r="N42" s="18">
        <f>'Route Analysis Tool'!L42</f>
        <v>0.1</v>
      </c>
      <c r="O42" s="16" t="str" cm="1">
        <f t="array" ref="O42">IFERROR(_xlfn.IFS('Route Analysis Tool'!O42='Drop Downs'!$D$2,1,'Route Analysis Tool'!O42='Drop Downs'!$D$3,0),"")</f>
        <v/>
      </c>
      <c r="P42" s="19" t="str">
        <f t="shared" si="1"/>
        <v/>
      </c>
      <c r="Q42" s="14" t="str">
        <f t="shared" si="2"/>
        <v/>
      </c>
      <c r="R42" s="19" t="str">
        <f t="shared" si="3"/>
        <v/>
      </c>
      <c r="S42" s="19" t="str">
        <f>IFERROR(Q42*'Route Analysis Tool'!G42,"")</f>
        <v/>
      </c>
      <c r="T42" s="19" t="str">
        <f t="shared" si="4"/>
        <v/>
      </c>
      <c r="U42" s="19" t="str">
        <f t="shared" si="5"/>
        <v/>
      </c>
      <c r="V42" s="19" t="str">
        <f t="shared" si="6"/>
        <v/>
      </c>
      <c r="W42" s="19" t="str">
        <f t="shared" si="7"/>
        <v/>
      </c>
      <c r="X42" s="20" t="str">
        <f t="shared" si="8"/>
        <v/>
      </c>
      <c r="Y42" s="19" t="str">
        <f t="shared" si="9"/>
        <v/>
      </c>
      <c r="Z42" s="19" t="str">
        <f t="shared" si="10"/>
        <v/>
      </c>
      <c r="AA42" s="19" t="str">
        <f t="shared" si="11"/>
        <v/>
      </c>
      <c r="AB42" s="19" t="str">
        <f t="shared" si="12"/>
        <v/>
      </c>
      <c r="AC42" s="19" t="str">
        <f t="shared" si="13"/>
        <v/>
      </c>
      <c r="AD42" s="19" t="str">
        <f t="shared" si="14"/>
        <v/>
      </c>
      <c r="AE42" s="19" t="str">
        <f t="shared" si="15"/>
        <v/>
      </c>
      <c r="AF42" s="19" t="str">
        <f t="shared" si="16"/>
        <v/>
      </c>
      <c r="AG42" s="26" t="str">
        <f t="shared" si="17"/>
        <v/>
      </c>
      <c r="AH42" s="27" t="str">
        <f>IFERROR(O42*('Route Analysis Tool'!S42-J42)*(Calculations!F42*24),"")</f>
        <v/>
      </c>
      <c r="AI42" s="26" t="str">
        <f t="shared" si="18"/>
        <v/>
      </c>
      <c r="AJ42" s="27" t="str">
        <f>IFERROR(('Route Analysis Tool'!S42-J42)*(Calculations!G42*24),"")</f>
        <v/>
      </c>
      <c r="AK42" s="26" t="str">
        <f t="shared" si="19"/>
        <v/>
      </c>
      <c r="AL42" s="26" t="str">
        <f t="shared" si="20"/>
        <v/>
      </c>
    </row>
    <row r="43" spans="1:38" x14ac:dyDescent="0.15">
      <c r="A43" s="14" t="str">
        <f>IFERROR(VLOOKUP('Route Analysis Tool'!B43,EffTable,4,FALSE),"")</f>
        <v/>
      </c>
      <c r="B43" s="15" t="str">
        <f>IFERROR(VLOOKUP('Route Analysis Tool'!B43,EffTable,2,FALSE),"")</f>
        <v/>
      </c>
      <c r="C43" s="15" t="str">
        <f>IFERROR(VLOOKUP('Route Analysis Tool'!B43,EffTable,3,FALSE),"")</f>
        <v/>
      </c>
      <c r="D43" s="16" t="str">
        <f>IF('Route Analysis Tool'!C43="","",'Route Analysis Tool'!C43)</f>
        <v/>
      </c>
      <c r="E43" s="16" t="str">
        <f>IF('Route Analysis Tool'!D43="","",'Route Analysis Tool'!D43)</f>
        <v/>
      </c>
      <c r="F43" s="17">
        <f>'Route Analysis Tool'!H43-'Route Analysis Tool'!F43</f>
        <v>0</v>
      </c>
      <c r="G43" s="17">
        <f>'Route Analysis Tool'!E43+1-'Route Analysis Tool'!I43</f>
        <v>1</v>
      </c>
      <c r="H43" s="16" cm="1">
        <f t="array" ref="H43">_xlfn.IFS('Route Analysis Tool'!J43='Drop Downs'!$A$2,1,'Route Analysis Tool'!J43='Drop Downs'!$A$3,0.9,'Route Analysis Tool'!J43='Drop Downs'!$A$4,0.8)</f>
        <v>0.8</v>
      </c>
      <c r="I43" s="16" t="e" cm="1">
        <f t="array" ref="I43">_xlfn.IFS('Route Analysis Tool'!M43='Drop Downs'!$E$2,0.75,'Route Analysis Tool'!M43='Drop Downs'!$E$3,0.7,'Route Analysis Tool'!M43='Drop Downs'!$E$4,0.65,'Route Analysis Tool'!M43='Drop Downs'!$E$5,0.6,'Route Analysis Tool'!M43='Drop Downs'!$E$6,0.55,'Route Analysis Tool'!M43='Drop Downs'!$E$7,0.5)</f>
        <v>#N/A</v>
      </c>
      <c r="J43" s="16" t="e" cm="1">
        <f t="array" ref="J43">_xlfn.IFS('Route Analysis Tool'!M43='Drop Downs'!$E$2,2,'Route Analysis Tool'!M43='Drop Downs'!$E$3,2,'Route Analysis Tool'!M43='Drop Downs'!$E$4,2,'Route Analysis Tool'!M43='Drop Downs'!$E$5,3,'Route Analysis Tool'!M43='Drop Downs'!$E$6,4,'Route Analysis Tool'!M43='Drop Downs'!$E$7,5)</f>
        <v>#N/A</v>
      </c>
      <c r="K43" s="16" t="str" cm="1">
        <f t="array" ref="K43">IFERROR(_xlfn.IFS('Route Analysis Tool'!N43='Drop Downs'!$F$2,1,'Route Analysis Tool'!N43='Drop Downs'!$F$3,0.8,'Route Analysis Tool'!N43='Drop Downs'!$F$4,0.9),"")</f>
        <v/>
      </c>
      <c r="L43" s="16" t="str" cm="1">
        <f t="array" ref="L43">IFERROR(_xlfn.IFS('Route Analysis Tool'!N43='Drop Downs'!$F$2,I43,'Route Analysis Tool'!N43='Drop Downs'!$F$3,K43,'Route Analysis Tool'!N43='Drop Downs'!$F$4,K43),"")</f>
        <v/>
      </c>
      <c r="M43" s="18">
        <f>'Route Analysis Tool'!K43</f>
        <v>0.8</v>
      </c>
      <c r="N43" s="18">
        <f>'Route Analysis Tool'!L43</f>
        <v>0.1</v>
      </c>
      <c r="O43" s="16" t="str" cm="1">
        <f t="array" ref="O43">IFERROR(_xlfn.IFS('Route Analysis Tool'!O43='Drop Downs'!$D$2,1,'Route Analysis Tool'!O43='Drop Downs'!$D$3,0),"")</f>
        <v/>
      </c>
      <c r="P43" s="19" t="str">
        <f t="shared" si="1"/>
        <v/>
      </c>
      <c r="Q43" s="14" t="str">
        <f t="shared" si="2"/>
        <v/>
      </c>
      <c r="R43" s="19" t="str">
        <f t="shared" si="3"/>
        <v/>
      </c>
      <c r="S43" s="19" t="str">
        <f>IFERROR(Q43*'Route Analysis Tool'!G43,"")</f>
        <v/>
      </c>
      <c r="T43" s="19" t="str">
        <f t="shared" si="4"/>
        <v/>
      </c>
      <c r="U43" s="19" t="str">
        <f t="shared" si="5"/>
        <v/>
      </c>
      <c r="V43" s="19" t="str">
        <f t="shared" si="6"/>
        <v/>
      </c>
      <c r="W43" s="19" t="str">
        <f t="shared" si="7"/>
        <v/>
      </c>
      <c r="X43" s="20" t="str">
        <f t="shared" si="8"/>
        <v/>
      </c>
      <c r="Y43" s="19" t="str">
        <f t="shared" si="9"/>
        <v/>
      </c>
      <c r="Z43" s="19" t="str">
        <f t="shared" si="10"/>
        <v/>
      </c>
      <c r="AA43" s="19" t="str">
        <f t="shared" si="11"/>
        <v/>
      </c>
      <c r="AB43" s="19" t="str">
        <f t="shared" si="12"/>
        <v/>
      </c>
      <c r="AC43" s="19" t="str">
        <f t="shared" si="13"/>
        <v/>
      </c>
      <c r="AD43" s="19" t="str">
        <f t="shared" si="14"/>
        <v/>
      </c>
      <c r="AE43" s="19" t="str">
        <f t="shared" si="15"/>
        <v/>
      </c>
      <c r="AF43" s="19" t="str">
        <f t="shared" si="16"/>
        <v/>
      </c>
      <c r="AG43" s="26" t="str">
        <f t="shared" si="17"/>
        <v/>
      </c>
      <c r="AH43" s="27" t="str">
        <f>IFERROR(O43*('Route Analysis Tool'!S43-J43)*(Calculations!F43*24),"")</f>
        <v/>
      </c>
      <c r="AI43" s="26" t="str">
        <f t="shared" si="18"/>
        <v/>
      </c>
      <c r="AJ43" s="27" t="str">
        <f>IFERROR(('Route Analysis Tool'!S43-J43)*(Calculations!G43*24),"")</f>
        <v/>
      </c>
      <c r="AK43" s="26" t="str">
        <f t="shared" si="19"/>
        <v/>
      </c>
      <c r="AL43" s="26" t="str">
        <f t="shared" si="20"/>
        <v/>
      </c>
    </row>
    <row r="44" spans="1:38" x14ac:dyDescent="0.15">
      <c r="A44" s="14" t="str">
        <f>IFERROR(VLOOKUP('Route Analysis Tool'!B44,EffTable,4,FALSE),"")</f>
        <v/>
      </c>
      <c r="B44" s="15" t="str">
        <f>IFERROR(VLOOKUP('Route Analysis Tool'!B44,EffTable,2,FALSE),"")</f>
        <v/>
      </c>
      <c r="C44" s="15" t="str">
        <f>IFERROR(VLOOKUP('Route Analysis Tool'!B44,EffTable,3,FALSE),"")</f>
        <v/>
      </c>
      <c r="D44" s="16" t="str">
        <f>IF('Route Analysis Tool'!C44="","",'Route Analysis Tool'!C44)</f>
        <v/>
      </c>
      <c r="E44" s="16" t="str">
        <f>IF('Route Analysis Tool'!D44="","",'Route Analysis Tool'!D44)</f>
        <v/>
      </c>
      <c r="F44" s="17">
        <f>'Route Analysis Tool'!H44-'Route Analysis Tool'!F44</f>
        <v>0</v>
      </c>
      <c r="G44" s="17">
        <f>'Route Analysis Tool'!E44+1-'Route Analysis Tool'!I44</f>
        <v>1</v>
      </c>
      <c r="H44" s="16" cm="1">
        <f t="array" ref="H44">_xlfn.IFS('Route Analysis Tool'!J44='Drop Downs'!$A$2,1,'Route Analysis Tool'!J44='Drop Downs'!$A$3,0.9,'Route Analysis Tool'!J44='Drop Downs'!$A$4,0.8)</f>
        <v>0.8</v>
      </c>
      <c r="I44" s="16" t="e" cm="1">
        <f t="array" ref="I44">_xlfn.IFS('Route Analysis Tool'!M44='Drop Downs'!$E$2,0.75,'Route Analysis Tool'!M44='Drop Downs'!$E$3,0.7,'Route Analysis Tool'!M44='Drop Downs'!$E$4,0.65,'Route Analysis Tool'!M44='Drop Downs'!$E$5,0.6,'Route Analysis Tool'!M44='Drop Downs'!$E$6,0.55,'Route Analysis Tool'!M44='Drop Downs'!$E$7,0.5)</f>
        <v>#N/A</v>
      </c>
      <c r="J44" s="16" t="e" cm="1">
        <f t="array" ref="J44">_xlfn.IFS('Route Analysis Tool'!M44='Drop Downs'!$E$2,2,'Route Analysis Tool'!M44='Drop Downs'!$E$3,2,'Route Analysis Tool'!M44='Drop Downs'!$E$4,2,'Route Analysis Tool'!M44='Drop Downs'!$E$5,3,'Route Analysis Tool'!M44='Drop Downs'!$E$6,4,'Route Analysis Tool'!M44='Drop Downs'!$E$7,5)</f>
        <v>#N/A</v>
      </c>
      <c r="K44" s="16" t="str" cm="1">
        <f t="array" ref="K44">IFERROR(_xlfn.IFS('Route Analysis Tool'!N44='Drop Downs'!$F$2,1,'Route Analysis Tool'!N44='Drop Downs'!$F$3,0.8,'Route Analysis Tool'!N44='Drop Downs'!$F$4,0.9),"")</f>
        <v/>
      </c>
      <c r="L44" s="16" t="str" cm="1">
        <f t="array" ref="L44">IFERROR(_xlfn.IFS('Route Analysis Tool'!N44='Drop Downs'!$F$2,I44,'Route Analysis Tool'!N44='Drop Downs'!$F$3,K44,'Route Analysis Tool'!N44='Drop Downs'!$F$4,K44),"")</f>
        <v/>
      </c>
      <c r="M44" s="18">
        <f>'Route Analysis Tool'!K44</f>
        <v>0.8</v>
      </c>
      <c r="N44" s="18">
        <f>'Route Analysis Tool'!L44</f>
        <v>0.1</v>
      </c>
      <c r="O44" s="16" t="str" cm="1">
        <f t="array" ref="O44">IFERROR(_xlfn.IFS('Route Analysis Tool'!O44='Drop Downs'!$D$2,1,'Route Analysis Tool'!O44='Drop Downs'!$D$3,0),"")</f>
        <v/>
      </c>
      <c r="P44" s="19" t="str">
        <f t="shared" si="1"/>
        <v/>
      </c>
      <c r="Q44" s="14" t="str">
        <f t="shared" si="2"/>
        <v/>
      </c>
      <c r="R44" s="19" t="str">
        <f t="shared" si="3"/>
        <v/>
      </c>
      <c r="S44" s="19" t="str">
        <f>IFERROR(Q44*'Route Analysis Tool'!G44,"")</f>
        <v/>
      </c>
      <c r="T44" s="19" t="str">
        <f t="shared" si="4"/>
        <v/>
      </c>
      <c r="U44" s="19" t="str">
        <f t="shared" si="5"/>
        <v/>
      </c>
      <c r="V44" s="19" t="str">
        <f t="shared" si="6"/>
        <v/>
      </c>
      <c r="W44" s="19" t="str">
        <f t="shared" si="7"/>
        <v/>
      </c>
      <c r="X44" s="20" t="str">
        <f t="shared" si="8"/>
        <v/>
      </c>
      <c r="Y44" s="19" t="str">
        <f t="shared" si="9"/>
        <v/>
      </c>
      <c r="Z44" s="19" t="str">
        <f t="shared" si="10"/>
        <v/>
      </c>
      <c r="AA44" s="19" t="str">
        <f t="shared" si="11"/>
        <v/>
      </c>
      <c r="AB44" s="19" t="str">
        <f t="shared" si="12"/>
        <v/>
      </c>
      <c r="AC44" s="19" t="str">
        <f t="shared" si="13"/>
        <v/>
      </c>
      <c r="AD44" s="19" t="str">
        <f t="shared" si="14"/>
        <v/>
      </c>
      <c r="AE44" s="19" t="str">
        <f t="shared" si="15"/>
        <v/>
      </c>
      <c r="AF44" s="19" t="str">
        <f t="shared" si="16"/>
        <v/>
      </c>
      <c r="AG44" s="26" t="str">
        <f t="shared" si="17"/>
        <v/>
      </c>
      <c r="AH44" s="27" t="str">
        <f>IFERROR(O44*('Route Analysis Tool'!S44-J44)*(Calculations!F44*24),"")</f>
        <v/>
      </c>
      <c r="AI44" s="26" t="str">
        <f t="shared" si="18"/>
        <v/>
      </c>
      <c r="AJ44" s="27" t="str">
        <f>IFERROR(('Route Analysis Tool'!S44-J44)*(Calculations!G44*24),"")</f>
        <v/>
      </c>
      <c r="AK44" s="26" t="str">
        <f t="shared" si="19"/>
        <v/>
      </c>
      <c r="AL44" s="26" t="str">
        <f t="shared" si="20"/>
        <v/>
      </c>
    </row>
    <row r="45" spans="1:38" x14ac:dyDescent="0.15">
      <c r="A45" s="14" t="str">
        <f>IFERROR(VLOOKUP('Route Analysis Tool'!B45,EffTable,4,FALSE),"")</f>
        <v/>
      </c>
      <c r="B45" s="15" t="str">
        <f>IFERROR(VLOOKUP('Route Analysis Tool'!B45,EffTable,2,FALSE),"")</f>
        <v/>
      </c>
      <c r="C45" s="15" t="str">
        <f>IFERROR(VLOOKUP('Route Analysis Tool'!B45,EffTable,3,FALSE),"")</f>
        <v/>
      </c>
      <c r="D45" s="16" t="str">
        <f>IF('Route Analysis Tool'!C45="","",'Route Analysis Tool'!C45)</f>
        <v/>
      </c>
      <c r="E45" s="16" t="str">
        <f>IF('Route Analysis Tool'!D45="","",'Route Analysis Tool'!D45)</f>
        <v/>
      </c>
      <c r="F45" s="17">
        <f>'Route Analysis Tool'!H45-'Route Analysis Tool'!F45</f>
        <v>0</v>
      </c>
      <c r="G45" s="17">
        <f>'Route Analysis Tool'!E45+1-'Route Analysis Tool'!I45</f>
        <v>1</v>
      </c>
      <c r="H45" s="16" cm="1">
        <f t="array" ref="H45">_xlfn.IFS('Route Analysis Tool'!J45='Drop Downs'!$A$2,1,'Route Analysis Tool'!J45='Drop Downs'!$A$3,0.9,'Route Analysis Tool'!J45='Drop Downs'!$A$4,0.8)</f>
        <v>0.8</v>
      </c>
      <c r="I45" s="16" t="e" cm="1">
        <f t="array" ref="I45">_xlfn.IFS('Route Analysis Tool'!M45='Drop Downs'!$E$2,0.75,'Route Analysis Tool'!M45='Drop Downs'!$E$3,0.7,'Route Analysis Tool'!M45='Drop Downs'!$E$4,0.65,'Route Analysis Tool'!M45='Drop Downs'!$E$5,0.6,'Route Analysis Tool'!M45='Drop Downs'!$E$6,0.55,'Route Analysis Tool'!M45='Drop Downs'!$E$7,0.5)</f>
        <v>#N/A</v>
      </c>
      <c r="J45" s="16" t="e" cm="1">
        <f t="array" ref="J45">_xlfn.IFS('Route Analysis Tool'!M45='Drop Downs'!$E$2,2,'Route Analysis Tool'!M45='Drop Downs'!$E$3,2,'Route Analysis Tool'!M45='Drop Downs'!$E$4,2,'Route Analysis Tool'!M45='Drop Downs'!$E$5,3,'Route Analysis Tool'!M45='Drop Downs'!$E$6,4,'Route Analysis Tool'!M45='Drop Downs'!$E$7,5)</f>
        <v>#N/A</v>
      </c>
      <c r="K45" s="16" t="str" cm="1">
        <f t="array" ref="K45">IFERROR(_xlfn.IFS('Route Analysis Tool'!N45='Drop Downs'!$F$2,1,'Route Analysis Tool'!N45='Drop Downs'!$F$3,0.8,'Route Analysis Tool'!N45='Drop Downs'!$F$4,0.9),"")</f>
        <v/>
      </c>
      <c r="L45" s="16" t="str" cm="1">
        <f t="array" ref="L45">IFERROR(_xlfn.IFS('Route Analysis Tool'!N45='Drop Downs'!$F$2,I45,'Route Analysis Tool'!N45='Drop Downs'!$F$3,K45,'Route Analysis Tool'!N45='Drop Downs'!$F$4,K45),"")</f>
        <v/>
      </c>
      <c r="M45" s="18">
        <f>'Route Analysis Tool'!K45</f>
        <v>0.8</v>
      </c>
      <c r="N45" s="18">
        <f>'Route Analysis Tool'!L45</f>
        <v>0.1</v>
      </c>
      <c r="O45" s="16" t="str" cm="1">
        <f t="array" ref="O45">IFERROR(_xlfn.IFS('Route Analysis Tool'!O45='Drop Downs'!$D$2,1,'Route Analysis Tool'!O45='Drop Downs'!$D$3,0),"")</f>
        <v/>
      </c>
      <c r="P45" s="19" t="str">
        <f t="shared" si="1"/>
        <v/>
      </c>
      <c r="Q45" s="14" t="str">
        <f t="shared" si="2"/>
        <v/>
      </c>
      <c r="R45" s="19" t="str">
        <f t="shared" si="3"/>
        <v/>
      </c>
      <c r="S45" s="19" t="str">
        <f>IFERROR(Q45*'Route Analysis Tool'!G45,"")</f>
        <v/>
      </c>
      <c r="T45" s="19" t="str">
        <f t="shared" si="4"/>
        <v/>
      </c>
      <c r="U45" s="19" t="str">
        <f t="shared" si="5"/>
        <v/>
      </c>
      <c r="V45" s="19" t="str">
        <f t="shared" si="6"/>
        <v/>
      </c>
      <c r="W45" s="19" t="str">
        <f t="shared" si="7"/>
        <v/>
      </c>
      <c r="X45" s="20" t="str">
        <f t="shared" si="8"/>
        <v/>
      </c>
      <c r="Y45" s="19" t="str">
        <f t="shared" si="9"/>
        <v/>
      </c>
      <c r="Z45" s="19" t="str">
        <f t="shared" si="10"/>
        <v/>
      </c>
      <c r="AA45" s="19" t="str">
        <f t="shared" si="11"/>
        <v/>
      </c>
      <c r="AB45" s="19" t="str">
        <f t="shared" si="12"/>
        <v/>
      </c>
      <c r="AC45" s="19" t="str">
        <f t="shared" si="13"/>
        <v/>
      </c>
      <c r="AD45" s="19" t="str">
        <f t="shared" si="14"/>
        <v/>
      </c>
      <c r="AE45" s="19" t="str">
        <f t="shared" si="15"/>
        <v/>
      </c>
      <c r="AF45" s="19" t="str">
        <f t="shared" si="16"/>
        <v/>
      </c>
      <c r="AG45" s="26" t="str">
        <f t="shared" si="17"/>
        <v/>
      </c>
      <c r="AH45" s="27" t="str">
        <f>IFERROR(O45*('Route Analysis Tool'!S45-J45)*(Calculations!F45*24),"")</f>
        <v/>
      </c>
      <c r="AI45" s="26" t="str">
        <f t="shared" si="18"/>
        <v/>
      </c>
      <c r="AJ45" s="27" t="str">
        <f>IFERROR(('Route Analysis Tool'!S45-J45)*(Calculations!G45*24),"")</f>
        <v/>
      </c>
      <c r="AK45" s="26" t="str">
        <f t="shared" si="19"/>
        <v/>
      </c>
      <c r="AL45" s="26" t="str">
        <f t="shared" si="20"/>
        <v/>
      </c>
    </row>
    <row r="46" spans="1:38" x14ac:dyDescent="0.15">
      <c r="A46" s="14" t="str">
        <f>IFERROR(VLOOKUP('Route Analysis Tool'!B46,EffTable,4,FALSE),"")</f>
        <v/>
      </c>
      <c r="B46" s="15" t="str">
        <f>IFERROR(VLOOKUP('Route Analysis Tool'!B46,EffTable,2,FALSE),"")</f>
        <v/>
      </c>
      <c r="C46" s="15" t="str">
        <f>IFERROR(VLOOKUP('Route Analysis Tool'!B46,EffTable,3,FALSE),"")</f>
        <v/>
      </c>
      <c r="D46" s="16" t="str">
        <f>IF('Route Analysis Tool'!C46="","",'Route Analysis Tool'!C46)</f>
        <v/>
      </c>
      <c r="E46" s="16" t="str">
        <f>IF('Route Analysis Tool'!D46="","",'Route Analysis Tool'!D46)</f>
        <v/>
      </c>
      <c r="F46" s="17">
        <f>'Route Analysis Tool'!H46-'Route Analysis Tool'!F46</f>
        <v>0</v>
      </c>
      <c r="G46" s="17">
        <f>'Route Analysis Tool'!E46+1-'Route Analysis Tool'!I46</f>
        <v>1</v>
      </c>
      <c r="H46" s="16" cm="1">
        <f t="array" ref="H46">_xlfn.IFS('Route Analysis Tool'!J46='Drop Downs'!$A$2,1,'Route Analysis Tool'!J46='Drop Downs'!$A$3,0.9,'Route Analysis Tool'!J46='Drop Downs'!$A$4,0.8)</f>
        <v>0.8</v>
      </c>
      <c r="I46" s="16" t="e" cm="1">
        <f t="array" ref="I46">_xlfn.IFS('Route Analysis Tool'!M46='Drop Downs'!$E$2,0.75,'Route Analysis Tool'!M46='Drop Downs'!$E$3,0.7,'Route Analysis Tool'!M46='Drop Downs'!$E$4,0.65,'Route Analysis Tool'!M46='Drop Downs'!$E$5,0.6,'Route Analysis Tool'!M46='Drop Downs'!$E$6,0.55,'Route Analysis Tool'!M46='Drop Downs'!$E$7,0.5)</f>
        <v>#N/A</v>
      </c>
      <c r="J46" s="16" t="e" cm="1">
        <f t="array" ref="J46">_xlfn.IFS('Route Analysis Tool'!M46='Drop Downs'!$E$2,2,'Route Analysis Tool'!M46='Drop Downs'!$E$3,2,'Route Analysis Tool'!M46='Drop Downs'!$E$4,2,'Route Analysis Tool'!M46='Drop Downs'!$E$5,3,'Route Analysis Tool'!M46='Drop Downs'!$E$6,4,'Route Analysis Tool'!M46='Drop Downs'!$E$7,5)</f>
        <v>#N/A</v>
      </c>
      <c r="K46" s="16" t="str" cm="1">
        <f t="array" ref="K46">IFERROR(_xlfn.IFS('Route Analysis Tool'!N46='Drop Downs'!$F$2,1,'Route Analysis Tool'!N46='Drop Downs'!$F$3,0.8,'Route Analysis Tool'!N46='Drop Downs'!$F$4,0.9),"")</f>
        <v/>
      </c>
      <c r="L46" s="16" t="str" cm="1">
        <f t="array" ref="L46">IFERROR(_xlfn.IFS('Route Analysis Tool'!N46='Drop Downs'!$F$2,I46,'Route Analysis Tool'!N46='Drop Downs'!$F$3,K46,'Route Analysis Tool'!N46='Drop Downs'!$F$4,K46),"")</f>
        <v/>
      </c>
      <c r="M46" s="18">
        <f>'Route Analysis Tool'!K46</f>
        <v>0.8</v>
      </c>
      <c r="N46" s="18">
        <f>'Route Analysis Tool'!L46</f>
        <v>0.1</v>
      </c>
      <c r="O46" s="16" t="str" cm="1">
        <f t="array" ref="O46">IFERROR(_xlfn.IFS('Route Analysis Tool'!O46='Drop Downs'!$D$2,1,'Route Analysis Tool'!O46='Drop Downs'!$D$3,0),"")</f>
        <v/>
      </c>
      <c r="P46" s="19" t="str">
        <f t="shared" si="1"/>
        <v/>
      </c>
      <c r="Q46" s="14" t="str">
        <f t="shared" si="2"/>
        <v/>
      </c>
      <c r="R46" s="19" t="str">
        <f t="shared" si="3"/>
        <v/>
      </c>
      <c r="S46" s="19" t="str">
        <f>IFERROR(Q46*'Route Analysis Tool'!G46,"")</f>
        <v/>
      </c>
      <c r="T46" s="19" t="str">
        <f t="shared" si="4"/>
        <v/>
      </c>
      <c r="U46" s="19" t="str">
        <f t="shared" si="5"/>
        <v/>
      </c>
      <c r="V46" s="19" t="str">
        <f t="shared" si="6"/>
        <v/>
      </c>
      <c r="W46" s="19" t="str">
        <f t="shared" si="7"/>
        <v/>
      </c>
      <c r="X46" s="20" t="str">
        <f t="shared" si="8"/>
        <v/>
      </c>
      <c r="Y46" s="19" t="str">
        <f t="shared" si="9"/>
        <v/>
      </c>
      <c r="Z46" s="19" t="str">
        <f t="shared" si="10"/>
        <v/>
      </c>
      <c r="AA46" s="19" t="str">
        <f t="shared" si="11"/>
        <v/>
      </c>
      <c r="AB46" s="19" t="str">
        <f t="shared" si="12"/>
        <v/>
      </c>
      <c r="AC46" s="19" t="str">
        <f t="shared" si="13"/>
        <v/>
      </c>
      <c r="AD46" s="19" t="str">
        <f t="shared" si="14"/>
        <v/>
      </c>
      <c r="AE46" s="19" t="str">
        <f t="shared" si="15"/>
        <v/>
      </c>
      <c r="AF46" s="19" t="str">
        <f t="shared" si="16"/>
        <v/>
      </c>
      <c r="AG46" s="26" t="str">
        <f t="shared" si="17"/>
        <v/>
      </c>
      <c r="AH46" s="27" t="str">
        <f>IFERROR(O46*('Route Analysis Tool'!S46-J46)*(Calculations!F46*24),"")</f>
        <v/>
      </c>
      <c r="AI46" s="26" t="str">
        <f t="shared" si="18"/>
        <v/>
      </c>
      <c r="AJ46" s="27" t="str">
        <f>IFERROR(('Route Analysis Tool'!S46-J46)*(Calculations!G46*24),"")</f>
        <v/>
      </c>
      <c r="AK46" s="26" t="str">
        <f t="shared" si="19"/>
        <v/>
      </c>
      <c r="AL46" s="26" t="str">
        <f t="shared" si="20"/>
        <v/>
      </c>
    </row>
    <row r="47" spans="1:38" x14ac:dyDescent="0.15">
      <c r="A47" s="14" t="str">
        <f>IFERROR(VLOOKUP('Route Analysis Tool'!B47,EffTable,4,FALSE),"")</f>
        <v/>
      </c>
      <c r="B47" s="15" t="str">
        <f>IFERROR(VLOOKUP('Route Analysis Tool'!B47,EffTable,2,FALSE),"")</f>
        <v/>
      </c>
      <c r="C47" s="15" t="str">
        <f>IFERROR(VLOOKUP('Route Analysis Tool'!B47,EffTable,3,FALSE),"")</f>
        <v/>
      </c>
      <c r="D47" s="16" t="str">
        <f>IF('Route Analysis Tool'!C47="","",'Route Analysis Tool'!C47)</f>
        <v/>
      </c>
      <c r="E47" s="16" t="str">
        <f>IF('Route Analysis Tool'!D47="","",'Route Analysis Tool'!D47)</f>
        <v/>
      </c>
      <c r="F47" s="17">
        <f>'Route Analysis Tool'!H47-'Route Analysis Tool'!F47</f>
        <v>0</v>
      </c>
      <c r="G47" s="17">
        <f>'Route Analysis Tool'!E47+1-'Route Analysis Tool'!I47</f>
        <v>1</v>
      </c>
      <c r="H47" s="16" cm="1">
        <f t="array" ref="H47">_xlfn.IFS('Route Analysis Tool'!J47='Drop Downs'!$A$2,1,'Route Analysis Tool'!J47='Drop Downs'!$A$3,0.9,'Route Analysis Tool'!J47='Drop Downs'!$A$4,0.8)</f>
        <v>0.8</v>
      </c>
      <c r="I47" s="16" t="e" cm="1">
        <f t="array" ref="I47">_xlfn.IFS('Route Analysis Tool'!M47='Drop Downs'!$E$2,0.75,'Route Analysis Tool'!M47='Drop Downs'!$E$3,0.7,'Route Analysis Tool'!M47='Drop Downs'!$E$4,0.65,'Route Analysis Tool'!M47='Drop Downs'!$E$5,0.6,'Route Analysis Tool'!M47='Drop Downs'!$E$6,0.55,'Route Analysis Tool'!M47='Drop Downs'!$E$7,0.5)</f>
        <v>#N/A</v>
      </c>
      <c r="J47" s="16" t="e" cm="1">
        <f t="array" ref="J47">_xlfn.IFS('Route Analysis Tool'!M47='Drop Downs'!$E$2,2,'Route Analysis Tool'!M47='Drop Downs'!$E$3,2,'Route Analysis Tool'!M47='Drop Downs'!$E$4,2,'Route Analysis Tool'!M47='Drop Downs'!$E$5,3,'Route Analysis Tool'!M47='Drop Downs'!$E$6,4,'Route Analysis Tool'!M47='Drop Downs'!$E$7,5)</f>
        <v>#N/A</v>
      </c>
      <c r="K47" s="16" t="str" cm="1">
        <f t="array" ref="K47">IFERROR(_xlfn.IFS('Route Analysis Tool'!N47='Drop Downs'!$F$2,1,'Route Analysis Tool'!N47='Drop Downs'!$F$3,0.8,'Route Analysis Tool'!N47='Drop Downs'!$F$4,0.9),"")</f>
        <v/>
      </c>
      <c r="L47" s="16" t="str" cm="1">
        <f t="array" ref="L47">IFERROR(_xlfn.IFS('Route Analysis Tool'!N47='Drop Downs'!$F$2,I47,'Route Analysis Tool'!N47='Drop Downs'!$F$3,K47,'Route Analysis Tool'!N47='Drop Downs'!$F$4,K47),"")</f>
        <v/>
      </c>
      <c r="M47" s="18">
        <f>'Route Analysis Tool'!K47</f>
        <v>0.8</v>
      </c>
      <c r="N47" s="18">
        <f>'Route Analysis Tool'!L47</f>
        <v>0.1</v>
      </c>
      <c r="O47" s="16" t="str" cm="1">
        <f t="array" ref="O47">IFERROR(_xlfn.IFS('Route Analysis Tool'!O47='Drop Downs'!$D$2,1,'Route Analysis Tool'!O47='Drop Downs'!$D$3,0),"")</f>
        <v/>
      </c>
      <c r="P47" s="19" t="str">
        <f t="shared" si="1"/>
        <v/>
      </c>
      <c r="Q47" s="14" t="str">
        <f t="shared" si="2"/>
        <v/>
      </c>
      <c r="R47" s="19" t="str">
        <f t="shared" si="3"/>
        <v/>
      </c>
      <c r="S47" s="19" t="str">
        <f>IFERROR(Q47*'Route Analysis Tool'!G47,"")</f>
        <v/>
      </c>
      <c r="T47" s="19" t="str">
        <f t="shared" si="4"/>
        <v/>
      </c>
      <c r="U47" s="19" t="str">
        <f t="shared" si="5"/>
        <v/>
      </c>
      <c r="V47" s="19" t="str">
        <f t="shared" si="6"/>
        <v/>
      </c>
      <c r="W47" s="19" t="str">
        <f t="shared" si="7"/>
        <v/>
      </c>
      <c r="X47" s="20" t="str">
        <f t="shared" si="8"/>
        <v/>
      </c>
      <c r="Y47" s="19" t="str">
        <f t="shared" si="9"/>
        <v/>
      </c>
      <c r="Z47" s="19" t="str">
        <f t="shared" si="10"/>
        <v/>
      </c>
      <c r="AA47" s="19" t="str">
        <f t="shared" si="11"/>
        <v/>
      </c>
      <c r="AB47" s="19" t="str">
        <f t="shared" si="12"/>
        <v/>
      </c>
      <c r="AC47" s="19" t="str">
        <f t="shared" si="13"/>
        <v/>
      </c>
      <c r="AD47" s="19" t="str">
        <f t="shared" si="14"/>
        <v/>
      </c>
      <c r="AE47" s="19" t="str">
        <f t="shared" si="15"/>
        <v/>
      </c>
      <c r="AF47" s="19" t="str">
        <f t="shared" si="16"/>
        <v/>
      </c>
      <c r="AG47" s="26" t="str">
        <f t="shared" si="17"/>
        <v/>
      </c>
      <c r="AH47" s="27" t="str">
        <f>IFERROR(O47*('Route Analysis Tool'!S47-J47)*(Calculations!F47*24),"")</f>
        <v/>
      </c>
      <c r="AI47" s="26" t="str">
        <f t="shared" si="18"/>
        <v/>
      </c>
      <c r="AJ47" s="27" t="str">
        <f>IFERROR(('Route Analysis Tool'!S47-J47)*(Calculations!G47*24),"")</f>
        <v/>
      </c>
      <c r="AK47" s="26" t="str">
        <f t="shared" si="19"/>
        <v/>
      </c>
      <c r="AL47" s="26" t="str">
        <f t="shared" si="20"/>
        <v/>
      </c>
    </row>
    <row r="48" spans="1:38" x14ac:dyDescent="0.15">
      <c r="A48" s="14" t="str">
        <f>IFERROR(VLOOKUP('Route Analysis Tool'!B48,EffTable,4,FALSE),"")</f>
        <v/>
      </c>
      <c r="B48" s="15" t="str">
        <f>IFERROR(VLOOKUP('Route Analysis Tool'!B48,EffTable,2,FALSE),"")</f>
        <v/>
      </c>
      <c r="C48" s="15" t="str">
        <f>IFERROR(VLOOKUP('Route Analysis Tool'!B48,EffTable,3,FALSE),"")</f>
        <v/>
      </c>
      <c r="D48" s="16" t="str">
        <f>IF('Route Analysis Tool'!C48="","",'Route Analysis Tool'!C48)</f>
        <v/>
      </c>
      <c r="E48" s="16" t="str">
        <f>IF('Route Analysis Tool'!D48="","",'Route Analysis Tool'!D48)</f>
        <v/>
      </c>
      <c r="F48" s="17">
        <f>'Route Analysis Tool'!H48-'Route Analysis Tool'!F48</f>
        <v>0</v>
      </c>
      <c r="G48" s="17">
        <f>'Route Analysis Tool'!E48+1-'Route Analysis Tool'!I48</f>
        <v>1</v>
      </c>
      <c r="H48" s="16" cm="1">
        <f t="array" ref="H48">_xlfn.IFS('Route Analysis Tool'!J48='Drop Downs'!$A$2,1,'Route Analysis Tool'!J48='Drop Downs'!$A$3,0.9,'Route Analysis Tool'!J48='Drop Downs'!$A$4,0.8)</f>
        <v>0.8</v>
      </c>
      <c r="I48" s="16" t="e" cm="1">
        <f t="array" ref="I48">_xlfn.IFS('Route Analysis Tool'!M48='Drop Downs'!$E$2,0.75,'Route Analysis Tool'!M48='Drop Downs'!$E$3,0.7,'Route Analysis Tool'!M48='Drop Downs'!$E$4,0.65,'Route Analysis Tool'!M48='Drop Downs'!$E$5,0.6,'Route Analysis Tool'!M48='Drop Downs'!$E$6,0.55,'Route Analysis Tool'!M48='Drop Downs'!$E$7,0.5)</f>
        <v>#N/A</v>
      </c>
      <c r="J48" s="16" t="e" cm="1">
        <f t="array" ref="J48">_xlfn.IFS('Route Analysis Tool'!M48='Drop Downs'!$E$2,2,'Route Analysis Tool'!M48='Drop Downs'!$E$3,2,'Route Analysis Tool'!M48='Drop Downs'!$E$4,2,'Route Analysis Tool'!M48='Drop Downs'!$E$5,3,'Route Analysis Tool'!M48='Drop Downs'!$E$6,4,'Route Analysis Tool'!M48='Drop Downs'!$E$7,5)</f>
        <v>#N/A</v>
      </c>
      <c r="K48" s="16" t="str" cm="1">
        <f t="array" ref="K48">IFERROR(_xlfn.IFS('Route Analysis Tool'!N48='Drop Downs'!$F$2,1,'Route Analysis Tool'!N48='Drop Downs'!$F$3,0.8,'Route Analysis Tool'!N48='Drop Downs'!$F$4,0.9),"")</f>
        <v/>
      </c>
      <c r="L48" s="16" t="str" cm="1">
        <f t="array" ref="L48">IFERROR(_xlfn.IFS('Route Analysis Tool'!N48='Drop Downs'!$F$2,I48,'Route Analysis Tool'!N48='Drop Downs'!$F$3,K48,'Route Analysis Tool'!N48='Drop Downs'!$F$4,K48),"")</f>
        <v/>
      </c>
      <c r="M48" s="18">
        <f>'Route Analysis Tool'!K48</f>
        <v>0.8</v>
      </c>
      <c r="N48" s="18">
        <f>'Route Analysis Tool'!L48</f>
        <v>0.1</v>
      </c>
      <c r="O48" s="16" t="str" cm="1">
        <f t="array" ref="O48">IFERROR(_xlfn.IFS('Route Analysis Tool'!O48='Drop Downs'!$D$2,1,'Route Analysis Tool'!O48='Drop Downs'!$D$3,0),"")</f>
        <v/>
      </c>
      <c r="P48" s="19" t="str">
        <f t="shared" si="1"/>
        <v/>
      </c>
      <c r="Q48" s="14" t="str">
        <f t="shared" si="2"/>
        <v/>
      </c>
      <c r="R48" s="19" t="str">
        <f t="shared" si="3"/>
        <v/>
      </c>
      <c r="S48" s="19" t="str">
        <f>IFERROR(Q48*'Route Analysis Tool'!G48,"")</f>
        <v/>
      </c>
      <c r="T48" s="19" t="str">
        <f t="shared" si="4"/>
        <v/>
      </c>
      <c r="U48" s="19" t="str">
        <f t="shared" si="5"/>
        <v/>
      </c>
      <c r="V48" s="19" t="str">
        <f t="shared" si="6"/>
        <v/>
      </c>
      <c r="W48" s="19" t="str">
        <f t="shared" si="7"/>
        <v/>
      </c>
      <c r="X48" s="20" t="str">
        <f t="shared" si="8"/>
        <v/>
      </c>
      <c r="Y48" s="19" t="str">
        <f t="shared" si="9"/>
        <v/>
      </c>
      <c r="Z48" s="19" t="str">
        <f t="shared" si="10"/>
        <v/>
      </c>
      <c r="AA48" s="19" t="str">
        <f t="shared" si="11"/>
        <v/>
      </c>
      <c r="AB48" s="19" t="str">
        <f t="shared" si="12"/>
        <v/>
      </c>
      <c r="AC48" s="19" t="str">
        <f t="shared" si="13"/>
        <v/>
      </c>
      <c r="AD48" s="19" t="str">
        <f t="shared" si="14"/>
        <v/>
      </c>
      <c r="AE48" s="19" t="str">
        <f t="shared" si="15"/>
        <v/>
      </c>
      <c r="AF48" s="19" t="str">
        <f t="shared" si="16"/>
        <v/>
      </c>
      <c r="AG48" s="26" t="str">
        <f t="shared" si="17"/>
        <v/>
      </c>
      <c r="AH48" s="27" t="str">
        <f>IFERROR(O48*('Route Analysis Tool'!S48-J48)*(Calculations!F48*24),"")</f>
        <v/>
      </c>
      <c r="AI48" s="26" t="str">
        <f t="shared" si="18"/>
        <v/>
      </c>
      <c r="AJ48" s="27" t="str">
        <f>IFERROR(('Route Analysis Tool'!S48-J48)*(Calculations!G48*24),"")</f>
        <v/>
      </c>
      <c r="AK48" s="26" t="str">
        <f t="shared" si="19"/>
        <v/>
      </c>
      <c r="AL48" s="26" t="str">
        <f t="shared" si="20"/>
        <v/>
      </c>
    </row>
    <row r="49" spans="1:38" x14ac:dyDescent="0.15">
      <c r="A49" s="14" t="str">
        <f>IFERROR(VLOOKUP('Route Analysis Tool'!B49,EffTable,4,FALSE),"")</f>
        <v/>
      </c>
      <c r="B49" s="15" t="str">
        <f>IFERROR(VLOOKUP('Route Analysis Tool'!B49,EffTable,2,FALSE),"")</f>
        <v/>
      </c>
      <c r="C49" s="15" t="str">
        <f>IFERROR(VLOOKUP('Route Analysis Tool'!B49,EffTable,3,FALSE),"")</f>
        <v/>
      </c>
      <c r="D49" s="16" t="str">
        <f>IF('Route Analysis Tool'!C49="","",'Route Analysis Tool'!C49)</f>
        <v/>
      </c>
      <c r="E49" s="16" t="str">
        <f>IF('Route Analysis Tool'!D49="","",'Route Analysis Tool'!D49)</f>
        <v/>
      </c>
      <c r="F49" s="17">
        <f>'Route Analysis Tool'!H49-'Route Analysis Tool'!F49</f>
        <v>0</v>
      </c>
      <c r="G49" s="17">
        <f>'Route Analysis Tool'!E49+1-'Route Analysis Tool'!I49</f>
        <v>1</v>
      </c>
      <c r="H49" s="16" cm="1">
        <f t="array" ref="H49">_xlfn.IFS('Route Analysis Tool'!J49='Drop Downs'!$A$2,1,'Route Analysis Tool'!J49='Drop Downs'!$A$3,0.9,'Route Analysis Tool'!J49='Drop Downs'!$A$4,0.8)</f>
        <v>0.8</v>
      </c>
      <c r="I49" s="16" t="e" cm="1">
        <f t="array" ref="I49">_xlfn.IFS('Route Analysis Tool'!M49='Drop Downs'!$E$2,0.75,'Route Analysis Tool'!M49='Drop Downs'!$E$3,0.7,'Route Analysis Tool'!M49='Drop Downs'!$E$4,0.65,'Route Analysis Tool'!M49='Drop Downs'!$E$5,0.6,'Route Analysis Tool'!M49='Drop Downs'!$E$6,0.55,'Route Analysis Tool'!M49='Drop Downs'!$E$7,0.5)</f>
        <v>#N/A</v>
      </c>
      <c r="J49" s="16" t="e" cm="1">
        <f t="array" ref="J49">_xlfn.IFS('Route Analysis Tool'!M49='Drop Downs'!$E$2,2,'Route Analysis Tool'!M49='Drop Downs'!$E$3,2,'Route Analysis Tool'!M49='Drop Downs'!$E$4,2,'Route Analysis Tool'!M49='Drop Downs'!$E$5,3,'Route Analysis Tool'!M49='Drop Downs'!$E$6,4,'Route Analysis Tool'!M49='Drop Downs'!$E$7,5)</f>
        <v>#N/A</v>
      </c>
      <c r="K49" s="16" t="str" cm="1">
        <f t="array" ref="K49">IFERROR(_xlfn.IFS('Route Analysis Tool'!N49='Drop Downs'!$F$2,1,'Route Analysis Tool'!N49='Drop Downs'!$F$3,0.8,'Route Analysis Tool'!N49='Drop Downs'!$F$4,0.9),"")</f>
        <v/>
      </c>
      <c r="L49" s="16" t="str" cm="1">
        <f t="array" ref="L49">IFERROR(_xlfn.IFS('Route Analysis Tool'!N49='Drop Downs'!$F$2,I49,'Route Analysis Tool'!N49='Drop Downs'!$F$3,K49,'Route Analysis Tool'!N49='Drop Downs'!$F$4,K49),"")</f>
        <v/>
      </c>
      <c r="M49" s="18">
        <f>'Route Analysis Tool'!K49</f>
        <v>0.8</v>
      </c>
      <c r="N49" s="18">
        <f>'Route Analysis Tool'!L49</f>
        <v>0.1</v>
      </c>
      <c r="O49" s="16" t="str" cm="1">
        <f t="array" ref="O49">IFERROR(_xlfn.IFS('Route Analysis Tool'!O49='Drop Downs'!$D$2,1,'Route Analysis Tool'!O49='Drop Downs'!$D$3,0),"")</f>
        <v/>
      </c>
      <c r="P49" s="19" t="str">
        <f t="shared" si="1"/>
        <v/>
      </c>
      <c r="Q49" s="14" t="str">
        <f t="shared" si="2"/>
        <v/>
      </c>
      <c r="R49" s="19" t="str">
        <f t="shared" si="3"/>
        <v/>
      </c>
      <c r="S49" s="19" t="str">
        <f>IFERROR(Q49*'Route Analysis Tool'!G49,"")</f>
        <v/>
      </c>
      <c r="T49" s="19" t="str">
        <f t="shared" si="4"/>
        <v/>
      </c>
      <c r="U49" s="19" t="str">
        <f t="shared" si="5"/>
        <v/>
      </c>
      <c r="V49" s="19" t="str">
        <f t="shared" si="6"/>
        <v/>
      </c>
      <c r="W49" s="19" t="str">
        <f t="shared" si="7"/>
        <v/>
      </c>
      <c r="X49" s="20" t="str">
        <f t="shared" si="8"/>
        <v/>
      </c>
      <c r="Y49" s="19" t="str">
        <f t="shared" si="9"/>
        <v/>
      </c>
      <c r="Z49" s="19" t="str">
        <f t="shared" si="10"/>
        <v/>
      </c>
      <c r="AA49" s="19" t="str">
        <f t="shared" si="11"/>
        <v/>
      </c>
      <c r="AB49" s="19" t="str">
        <f t="shared" si="12"/>
        <v/>
      </c>
      <c r="AC49" s="19" t="str">
        <f t="shared" si="13"/>
        <v/>
      </c>
      <c r="AD49" s="19" t="str">
        <f t="shared" si="14"/>
        <v/>
      </c>
      <c r="AE49" s="19" t="str">
        <f t="shared" si="15"/>
        <v/>
      </c>
      <c r="AF49" s="19" t="str">
        <f t="shared" si="16"/>
        <v/>
      </c>
      <c r="AG49" s="26" t="str">
        <f t="shared" si="17"/>
        <v/>
      </c>
      <c r="AH49" s="27" t="str">
        <f>IFERROR(O49*('Route Analysis Tool'!S49-J49)*(Calculations!F49*24),"")</f>
        <v/>
      </c>
      <c r="AI49" s="26" t="str">
        <f t="shared" si="18"/>
        <v/>
      </c>
      <c r="AJ49" s="27" t="str">
        <f>IFERROR(('Route Analysis Tool'!S49-J49)*(Calculations!G49*24),"")</f>
        <v/>
      </c>
      <c r="AK49" s="26" t="str">
        <f t="shared" si="19"/>
        <v/>
      </c>
      <c r="AL49" s="26" t="str">
        <f t="shared" si="20"/>
        <v/>
      </c>
    </row>
    <row r="50" spans="1:38" x14ac:dyDescent="0.15">
      <c r="A50" s="14" t="str">
        <f>IFERROR(VLOOKUP('Route Analysis Tool'!B50,EffTable,4,FALSE),"")</f>
        <v/>
      </c>
      <c r="B50" s="15" t="str">
        <f>IFERROR(VLOOKUP('Route Analysis Tool'!B50,EffTable,2,FALSE),"")</f>
        <v/>
      </c>
      <c r="C50" s="15" t="str">
        <f>IFERROR(VLOOKUP('Route Analysis Tool'!B50,EffTable,3,FALSE),"")</f>
        <v/>
      </c>
      <c r="D50" s="16" t="str">
        <f>IF('Route Analysis Tool'!C50="","",'Route Analysis Tool'!C50)</f>
        <v/>
      </c>
      <c r="E50" s="16" t="str">
        <f>IF('Route Analysis Tool'!D50="","",'Route Analysis Tool'!D50)</f>
        <v/>
      </c>
      <c r="F50" s="17">
        <f>'Route Analysis Tool'!H50-'Route Analysis Tool'!F50</f>
        <v>0</v>
      </c>
      <c r="G50" s="17">
        <f>'Route Analysis Tool'!E50+1-'Route Analysis Tool'!I50</f>
        <v>1</v>
      </c>
      <c r="H50" s="16" cm="1">
        <f t="array" ref="H50">_xlfn.IFS('Route Analysis Tool'!J50='Drop Downs'!$A$2,1,'Route Analysis Tool'!J50='Drop Downs'!$A$3,0.9,'Route Analysis Tool'!J50='Drop Downs'!$A$4,0.8)</f>
        <v>0.8</v>
      </c>
      <c r="I50" s="16" t="e" cm="1">
        <f t="array" ref="I50">_xlfn.IFS('Route Analysis Tool'!M50='Drop Downs'!$E$2,0.75,'Route Analysis Tool'!M50='Drop Downs'!$E$3,0.7,'Route Analysis Tool'!M50='Drop Downs'!$E$4,0.65,'Route Analysis Tool'!M50='Drop Downs'!$E$5,0.6,'Route Analysis Tool'!M50='Drop Downs'!$E$6,0.55,'Route Analysis Tool'!M50='Drop Downs'!$E$7,0.5)</f>
        <v>#N/A</v>
      </c>
      <c r="J50" s="16" t="e" cm="1">
        <f t="array" ref="J50">_xlfn.IFS('Route Analysis Tool'!M50='Drop Downs'!$E$2,2,'Route Analysis Tool'!M50='Drop Downs'!$E$3,2,'Route Analysis Tool'!M50='Drop Downs'!$E$4,2,'Route Analysis Tool'!M50='Drop Downs'!$E$5,3,'Route Analysis Tool'!M50='Drop Downs'!$E$6,4,'Route Analysis Tool'!M50='Drop Downs'!$E$7,5)</f>
        <v>#N/A</v>
      </c>
      <c r="K50" s="16" t="str" cm="1">
        <f t="array" ref="K50">IFERROR(_xlfn.IFS('Route Analysis Tool'!N50='Drop Downs'!$F$2,1,'Route Analysis Tool'!N50='Drop Downs'!$F$3,0.8,'Route Analysis Tool'!N50='Drop Downs'!$F$4,0.9),"")</f>
        <v/>
      </c>
      <c r="L50" s="16" t="str" cm="1">
        <f t="array" ref="L50">IFERROR(_xlfn.IFS('Route Analysis Tool'!N50='Drop Downs'!$F$2,I50,'Route Analysis Tool'!N50='Drop Downs'!$F$3,K50,'Route Analysis Tool'!N50='Drop Downs'!$F$4,K50),"")</f>
        <v/>
      </c>
      <c r="M50" s="18">
        <f>'Route Analysis Tool'!K50</f>
        <v>0.8</v>
      </c>
      <c r="N50" s="18">
        <f>'Route Analysis Tool'!L50</f>
        <v>0.1</v>
      </c>
      <c r="O50" s="16" t="str" cm="1">
        <f t="array" ref="O50">IFERROR(_xlfn.IFS('Route Analysis Tool'!O50='Drop Downs'!$D$2,1,'Route Analysis Tool'!O50='Drop Downs'!$D$3,0),"")</f>
        <v/>
      </c>
      <c r="P50" s="19" t="str">
        <f t="shared" si="1"/>
        <v/>
      </c>
      <c r="Q50" s="14" t="str">
        <f t="shared" si="2"/>
        <v/>
      </c>
      <c r="R50" s="19" t="str">
        <f t="shared" si="3"/>
        <v/>
      </c>
      <c r="S50" s="19" t="str">
        <f>IFERROR(Q50*'Route Analysis Tool'!G50,"")</f>
        <v/>
      </c>
      <c r="T50" s="19" t="str">
        <f t="shared" si="4"/>
        <v/>
      </c>
      <c r="U50" s="19" t="str">
        <f t="shared" si="5"/>
        <v/>
      </c>
      <c r="V50" s="19" t="str">
        <f t="shared" si="6"/>
        <v/>
      </c>
      <c r="W50" s="19" t="str">
        <f t="shared" si="7"/>
        <v/>
      </c>
      <c r="X50" s="20" t="str">
        <f t="shared" si="8"/>
        <v/>
      </c>
      <c r="Y50" s="19" t="str">
        <f t="shared" si="9"/>
        <v/>
      </c>
      <c r="Z50" s="19" t="str">
        <f t="shared" si="10"/>
        <v/>
      </c>
      <c r="AA50" s="19" t="str">
        <f t="shared" si="11"/>
        <v/>
      </c>
      <c r="AB50" s="19" t="str">
        <f t="shared" si="12"/>
        <v/>
      </c>
      <c r="AC50" s="19" t="str">
        <f t="shared" si="13"/>
        <v/>
      </c>
      <c r="AD50" s="19" t="str">
        <f t="shared" si="14"/>
        <v/>
      </c>
      <c r="AE50" s="19" t="str">
        <f t="shared" si="15"/>
        <v/>
      </c>
      <c r="AF50" s="19" t="str">
        <f t="shared" si="16"/>
        <v/>
      </c>
      <c r="AG50" s="26" t="str">
        <f t="shared" si="17"/>
        <v/>
      </c>
      <c r="AH50" s="27" t="str">
        <f>IFERROR(O50*('Route Analysis Tool'!S50-J50)*(Calculations!F50*24),"")</f>
        <v/>
      </c>
      <c r="AI50" s="26" t="str">
        <f t="shared" si="18"/>
        <v/>
      </c>
      <c r="AJ50" s="27" t="str">
        <f>IFERROR(('Route Analysis Tool'!S50-J50)*(Calculations!G50*24),"")</f>
        <v/>
      </c>
      <c r="AK50" s="26" t="str">
        <f t="shared" si="19"/>
        <v/>
      </c>
      <c r="AL50" s="26" t="str">
        <f t="shared" si="20"/>
        <v/>
      </c>
    </row>
    <row r="51" spans="1:38" x14ac:dyDescent="0.15">
      <c r="A51" s="14" t="str">
        <f>IFERROR(VLOOKUP('Route Analysis Tool'!B51,EffTable,4,FALSE),"")</f>
        <v/>
      </c>
      <c r="B51" s="15" t="str">
        <f>IFERROR(VLOOKUP('Route Analysis Tool'!B51,EffTable,2,FALSE),"")</f>
        <v/>
      </c>
      <c r="C51" s="15" t="str">
        <f>IFERROR(VLOOKUP('Route Analysis Tool'!B51,EffTable,3,FALSE),"")</f>
        <v/>
      </c>
      <c r="D51" s="16" t="str">
        <f>IF('Route Analysis Tool'!C51="","",'Route Analysis Tool'!C51)</f>
        <v/>
      </c>
      <c r="E51" s="16" t="str">
        <f>IF('Route Analysis Tool'!D51="","",'Route Analysis Tool'!D51)</f>
        <v/>
      </c>
      <c r="F51" s="17">
        <f>'Route Analysis Tool'!H51-'Route Analysis Tool'!F51</f>
        <v>0</v>
      </c>
      <c r="G51" s="17">
        <f>'Route Analysis Tool'!E51+1-'Route Analysis Tool'!I51</f>
        <v>1</v>
      </c>
      <c r="H51" s="16" cm="1">
        <f t="array" ref="H51">_xlfn.IFS('Route Analysis Tool'!J51='Drop Downs'!$A$2,1,'Route Analysis Tool'!J51='Drop Downs'!$A$3,0.9,'Route Analysis Tool'!J51='Drop Downs'!$A$4,0.8)</f>
        <v>0.8</v>
      </c>
      <c r="I51" s="16" t="e" cm="1">
        <f t="array" ref="I51">_xlfn.IFS('Route Analysis Tool'!M51='Drop Downs'!$E$2,0.75,'Route Analysis Tool'!M51='Drop Downs'!$E$3,0.7,'Route Analysis Tool'!M51='Drop Downs'!$E$4,0.65,'Route Analysis Tool'!M51='Drop Downs'!$E$5,0.6,'Route Analysis Tool'!M51='Drop Downs'!$E$6,0.55,'Route Analysis Tool'!M51='Drop Downs'!$E$7,0.5)</f>
        <v>#N/A</v>
      </c>
      <c r="J51" s="16" t="e" cm="1">
        <f t="array" ref="J51">_xlfn.IFS('Route Analysis Tool'!M51='Drop Downs'!$E$2,2,'Route Analysis Tool'!M51='Drop Downs'!$E$3,2,'Route Analysis Tool'!M51='Drop Downs'!$E$4,2,'Route Analysis Tool'!M51='Drop Downs'!$E$5,3,'Route Analysis Tool'!M51='Drop Downs'!$E$6,4,'Route Analysis Tool'!M51='Drop Downs'!$E$7,5)</f>
        <v>#N/A</v>
      </c>
      <c r="K51" s="16" t="str" cm="1">
        <f t="array" ref="K51">IFERROR(_xlfn.IFS('Route Analysis Tool'!N51='Drop Downs'!$F$2,1,'Route Analysis Tool'!N51='Drop Downs'!$F$3,0.8,'Route Analysis Tool'!N51='Drop Downs'!$F$4,0.9),"")</f>
        <v/>
      </c>
      <c r="L51" s="16" t="str" cm="1">
        <f t="array" ref="L51">IFERROR(_xlfn.IFS('Route Analysis Tool'!N51='Drop Downs'!$F$2,I51,'Route Analysis Tool'!N51='Drop Downs'!$F$3,K51,'Route Analysis Tool'!N51='Drop Downs'!$F$4,K51),"")</f>
        <v/>
      </c>
      <c r="M51" s="18">
        <f>'Route Analysis Tool'!K51</f>
        <v>0.8</v>
      </c>
      <c r="N51" s="18">
        <f>'Route Analysis Tool'!L51</f>
        <v>0.1</v>
      </c>
      <c r="O51" s="16" t="str" cm="1">
        <f t="array" ref="O51">IFERROR(_xlfn.IFS('Route Analysis Tool'!O51='Drop Downs'!$D$2,1,'Route Analysis Tool'!O51='Drop Downs'!$D$3,0),"")</f>
        <v/>
      </c>
      <c r="P51" s="19" t="str">
        <f t="shared" si="1"/>
        <v/>
      </c>
      <c r="Q51" s="14" t="str">
        <f t="shared" si="2"/>
        <v/>
      </c>
      <c r="R51" s="19" t="str">
        <f t="shared" si="3"/>
        <v/>
      </c>
      <c r="S51" s="19" t="str">
        <f>IFERROR(Q51*'Route Analysis Tool'!G51,"")</f>
        <v/>
      </c>
      <c r="T51" s="19" t="str">
        <f t="shared" si="4"/>
        <v/>
      </c>
      <c r="U51" s="19" t="str">
        <f t="shared" si="5"/>
        <v/>
      </c>
      <c r="V51" s="19" t="str">
        <f t="shared" si="6"/>
        <v/>
      </c>
      <c r="W51" s="19" t="str">
        <f t="shared" si="7"/>
        <v/>
      </c>
      <c r="X51" s="20" t="str">
        <f t="shared" si="8"/>
        <v/>
      </c>
      <c r="Y51" s="19" t="str">
        <f t="shared" si="9"/>
        <v/>
      </c>
      <c r="Z51" s="19" t="str">
        <f t="shared" si="10"/>
        <v/>
      </c>
      <c r="AA51" s="19" t="str">
        <f t="shared" si="11"/>
        <v/>
      </c>
      <c r="AB51" s="19" t="str">
        <f t="shared" si="12"/>
        <v/>
      </c>
      <c r="AC51" s="19" t="str">
        <f t="shared" si="13"/>
        <v/>
      </c>
      <c r="AD51" s="19" t="str">
        <f t="shared" si="14"/>
        <v/>
      </c>
      <c r="AE51" s="19" t="str">
        <f t="shared" si="15"/>
        <v/>
      </c>
      <c r="AF51" s="19" t="str">
        <f t="shared" si="16"/>
        <v/>
      </c>
      <c r="AG51" s="26" t="str">
        <f t="shared" si="17"/>
        <v/>
      </c>
      <c r="AH51" s="27" t="str">
        <f>IFERROR(O51*('Route Analysis Tool'!S51-J51)*(Calculations!F51*24),"")</f>
        <v/>
      </c>
      <c r="AI51" s="26" t="str">
        <f t="shared" si="18"/>
        <v/>
      </c>
      <c r="AJ51" s="27" t="str">
        <f>IFERROR(('Route Analysis Tool'!S51-J51)*(Calculations!G51*24),"")</f>
        <v/>
      </c>
      <c r="AK51" s="26" t="str">
        <f t="shared" si="19"/>
        <v/>
      </c>
      <c r="AL51" s="26" t="str">
        <f t="shared" si="20"/>
        <v/>
      </c>
    </row>
    <row r="52" spans="1:38" x14ac:dyDescent="0.15">
      <c r="A52" s="14" t="str">
        <f>IFERROR(VLOOKUP('Route Analysis Tool'!B52,EffTable,4,FALSE),"")</f>
        <v/>
      </c>
      <c r="B52" s="15" t="str">
        <f>IFERROR(VLOOKUP('Route Analysis Tool'!B52,EffTable,2,FALSE),"")</f>
        <v/>
      </c>
      <c r="C52" s="15" t="str">
        <f>IFERROR(VLOOKUP('Route Analysis Tool'!B52,EffTable,3,FALSE),"")</f>
        <v/>
      </c>
      <c r="D52" s="16" t="str">
        <f>IF('Route Analysis Tool'!C52="","",'Route Analysis Tool'!C52)</f>
        <v/>
      </c>
      <c r="E52" s="16" t="str">
        <f>IF('Route Analysis Tool'!D52="","",'Route Analysis Tool'!D52)</f>
        <v/>
      </c>
      <c r="F52" s="17">
        <f>'Route Analysis Tool'!H52-'Route Analysis Tool'!F52</f>
        <v>0</v>
      </c>
      <c r="G52" s="17">
        <f>'Route Analysis Tool'!E52+1-'Route Analysis Tool'!I52</f>
        <v>1</v>
      </c>
      <c r="H52" s="16" cm="1">
        <f t="array" ref="H52">_xlfn.IFS('Route Analysis Tool'!J52='Drop Downs'!$A$2,1,'Route Analysis Tool'!J52='Drop Downs'!$A$3,0.9,'Route Analysis Tool'!J52='Drop Downs'!$A$4,0.8)</f>
        <v>0.8</v>
      </c>
      <c r="I52" s="16" t="e" cm="1">
        <f t="array" ref="I52">_xlfn.IFS('Route Analysis Tool'!M52='Drop Downs'!$E$2,0.75,'Route Analysis Tool'!M52='Drop Downs'!$E$3,0.7,'Route Analysis Tool'!M52='Drop Downs'!$E$4,0.65,'Route Analysis Tool'!M52='Drop Downs'!$E$5,0.6,'Route Analysis Tool'!M52='Drop Downs'!$E$6,0.55,'Route Analysis Tool'!M52='Drop Downs'!$E$7,0.5)</f>
        <v>#N/A</v>
      </c>
      <c r="J52" s="16" t="e" cm="1">
        <f t="array" ref="J52">_xlfn.IFS('Route Analysis Tool'!M52='Drop Downs'!$E$2,2,'Route Analysis Tool'!M52='Drop Downs'!$E$3,2,'Route Analysis Tool'!M52='Drop Downs'!$E$4,2,'Route Analysis Tool'!M52='Drop Downs'!$E$5,3,'Route Analysis Tool'!M52='Drop Downs'!$E$6,4,'Route Analysis Tool'!M52='Drop Downs'!$E$7,5)</f>
        <v>#N/A</v>
      </c>
      <c r="K52" s="16" t="str" cm="1">
        <f t="array" ref="K52">IFERROR(_xlfn.IFS('Route Analysis Tool'!N52='Drop Downs'!$F$2,1,'Route Analysis Tool'!N52='Drop Downs'!$F$3,0.8,'Route Analysis Tool'!N52='Drop Downs'!$F$4,0.9),"")</f>
        <v/>
      </c>
      <c r="L52" s="16" t="str" cm="1">
        <f t="array" ref="L52">IFERROR(_xlfn.IFS('Route Analysis Tool'!N52='Drop Downs'!$F$2,I52,'Route Analysis Tool'!N52='Drop Downs'!$F$3,K52,'Route Analysis Tool'!N52='Drop Downs'!$F$4,K52),"")</f>
        <v/>
      </c>
      <c r="M52" s="18">
        <f>'Route Analysis Tool'!K52</f>
        <v>0.8</v>
      </c>
      <c r="N52" s="18">
        <f>'Route Analysis Tool'!L52</f>
        <v>0.1</v>
      </c>
      <c r="O52" s="16" t="str" cm="1">
        <f t="array" ref="O52">IFERROR(_xlfn.IFS('Route Analysis Tool'!O52='Drop Downs'!$D$2,1,'Route Analysis Tool'!O52='Drop Downs'!$D$3,0),"")</f>
        <v/>
      </c>
      <c r="P52" s="19" t="str">
        <f t="shared" si="1"/>
        <v/>
      </c>
      <c r="Q52" s="14" t="str">
        <f t="shared" si="2"/>
        <v/>
      </c>
      <c r="R52" s="19" t="str">
        <f t="shared" si="3"/>
        <v/>
      </c>
      <c r="S52" s="19" t="str">
        <f>IFERROR(Q52*'Route Analysis Tool'!G52,"")</f>
        <v/>
      </c>
      <c r="T52" s="19" t="str">
        <f t="shared" si="4"/>
        <v/>
      </c>
      <c r="U52" s="19" t="str">
        <f t="shared" si="5"/>
        <v/>
      </c>
      <c r="V52" s="19" t="str">
        <f t="shared" si="6"/>
        <v/>
      </c>
      <c r="W52" s="19" t="str">
        <f t="shared" si="7"/>
        <v/>
      </c>
      <c r="X52" s="20" t="str">
        <f t="shared" si="8"/>
        <v/>
      </c>
      <c r="Y52" s="19" t="str">
        <f t="shared" si="9"/>
        <v/>
      </c>
      <c r="Z52" s="19" t="str">
        <f t="shared" si="10"/>
        <v/>
      </c>
      <c r="AA52" s="19" t="str">
        <f t="shared" si="11"/>
        <v/>
      </c>
      <c r="AB52" s="19" t="str">
        <f t="shared" si="12"/>
        <v/>
      </c>
      <c r="AC52" s="19" t="str">
        <f t="shared" si="13"/>
        <v/>
      </c>
      <c r="AD52" s="19" t="str">
        <f t="shared" si="14"/>
        <v/>
      </c>
      <c r="AE52" s="19" t="str">
        <f t="shared" si="15"/>
        <v/>
      </c>
      <c r="AF52" s="19" t="str">
        <f t="shared" si="16"/>
        <v/>
      </c>
      <c r="AG52" s="26" t="str">
        <f t="shared" si="17"/>
        <v/>
      </c>
      <c r="AH52" s="27" t="str">
        <f>IFERROR(O52*('Route Analysis Tool'!S52-J52)*(Calculations!F52*24),"")</f>
        <v/>
      </c>
      <c r="AI52" s="26" t="str">
        <f t="shared" si="18"/>
        <v/>
      </c>
      <c r="AJ52" s="27" t="str">
        <f>IFERROR(('Route Analysis Tool'!S52-J52)*(Calculations!G52*24),"")</f>
        <v/>
      </c>
      <c r="AK52" s="26" t="str">
        <f t="shared" si="19"/>
        <v/>
      </c>
      <c r="AL52" s="26" t="str">
        <f t="shared" si="20"/>
        <v/>
      </c>
    </row>
    <row r="53" spans="1:38" x14ac:dyDescent="0.15">
      <c r="A53" s="14" t="str">
        <f>IFERROR(VLOOKUP('Route Analysis Tool'!B53,EffTable,4,FALSE),"")</f>
        <v/>
      </c>
      <c r="B53" s="15" t="str">
        <f>IFERROR(VLOOKUP('Route Analysis Tool'!B53,EffTable,2,FALSE),"")</f>
        <v/>
      </c>
      <c r="C53" s="15" t="str">
        <f>IFERROR(VLOOKUP('Route Analysis Tool'!B53,EffTable,3,FALSE),"")</f>
        <v/>
      </c>
      <c r="D53" s="16" t="str">
        <f>IF('Route Analysis Tool'!C53="","",'Route Analysis Tool'!C53)</f>
        <v/>
      </c>
      <c r="E53" s="16" t="str">
        <f>IF('Route Analysis Tool'!D53="","",'Route Analysis Tool'!D53)</f>
        <v/>
      </c>
      <c r="F53" s="17">
        <f>'Route Analysis Tool'!H53-'Route Analysis Tool'!F53</f>
        <v>0</v>
      </c>
      <c r="G53" s="17">
        <f>'Route Analysis Tool'!E53+1-'Route Analysis Tool'!I53</f>
        <v>1</v>
      </c>
      <c r="H53" s="16" cm="1">
        <f t="array" ref="H53">_xlfn.IFS('Route Analysis Tool'!J53='Drop Downs'!$A$2,1,'Route Analysis Tool'!J53='Drop Downs'!$A$3,0.9,'Route Analysis Tool'!J53='Drop Downs'!$A$4,0.8)</f>
        <v>0.8</v>
      </c>
      <c r="I53" s="16" t="e" cm="1">
        <f t="array" ref="I53">_xlfn.IFS('Route Analysis Tool'!M53='Drop Downs'!$E$2,0.75,'Route Analysis Tool'!M53='Drop Downs'!$E$3,0.7,'Route Analysis Tool'!M53='Drop Downs'!$E$4,0.65,'Route Analysis Tool'!M53='Drop Downs'!$E$5,0.6,'Route Analysis Tool'!M53='Drop Downs'!$E$6,0.55,'Route Analysis Tool'!M53='Drop Downs'!$E$7,0.5)</f>
        <v>#N/A</v>
      </c>
      <c r="J53" s="16" t="e" cm="1">
        <f t="array" ref="J53">_xlfn.IFS('Route Analysis Tool'!M53='Drop Downs'!$E$2,2,'Route Analysis Tool'!M53='Drop Downs'!$E$3,2,'Route Analysis Tool'!M53='Drop Downs'!$E$4,2,'Route Analysis Tool'!M53='Drop Downs'!$E$5,3,'Route Analysis Tool'!M53='Drop Downs'!$E$6,4,'Route Analysis Tool'!M53='Drop Downs'!$E$7,5)</f>
        <v>#N/A</v>
      </c>
      <c r="K53" s="16" t="str" cm="1">
        <f t="array" ref="K53">IFERROR(_xlfn.IFS('Route Analysis Tool'!N53='Drop Downs'!$F$2,1,'Route Analysis Tool'!N53='Drop Downs'!$F$3,0.8,'Route Analysis Tool'!N53='Drop Downs'!$F$4,0.9),"")</f>
        <v/>
      </c>
      <c r="L53" s="16" t="str" cm="1">
        <f t="array" ref="L53">IFERROR(_xlfn.IFS('Route Analysis Tool'!N53='Drop Downs'!$F$2,I53,'Route Analysis Tool'!N53='Drop Downs'!$F$3,K53,'Route Analysis Tool'!N53='Drop Downs'!$F$4,K53),"")</f>
        <v/>
      </c>
      <c r="M53" s="18">
        <f>'Route Analysis Tool'!K53</f>
        <v>0.8</v>
      </c>
      <c r="N53" s="18">
        <f>'Route Analysis Tool'!L53</f>
        <v>0.1</v>
      </c>
      <c r="O53" s="16" t="str" cm="1">
        <f t="array" ref="O53">IFERROR(_xlfn.IFS('Route Analysis Tool'!O53='Drop Downs'!$D$2,1,'Route Analysis Tool'!O53='Drop Downs'!$D$3,0),"")</f>
        <v/>
      </c>
      <c r="P53" s="19" t="str">
        <f t="shared" si="1"/>
        <v/>
      </c>
      <c r="Q53" s="14" t="str">
        <f t="shared" si="2"/>
        <v/>
      </c>
      <c r="R53" s="19" t="str">
        <f t="shared" si="3"/>
        <v/>
      </c>
      <c r="S53" s="19" t="str">
        <f>IFERROR(Q53*'Route Analysis Tool'!G53,"")</f>
        <v/>
      </c>
      <c r="T53" s="19" t="str">
        <f t="shared" si="4"/>
        <v/>
      </c>
      <c r="U53" s="19" t="str">
        <f t="shared" si="5"/>
        <v/>
      </c>
      <c r="V53" s="19" t="str">
        <f t="shared" si="6"/>
        <v/>
      </c>
      <c r="W53" s="19" t="str">
        <f t="shared" si="7"/>
        <v/>
      </c>
      <c r="X53" s="20" t="str">
        <f t="shared" si="8"/>
        <v/>
      </c>
      <c r="Y53" s="19" t="str">
        <f t="shared" si="9"/>
        <v/>
      </c>
      <c r="Z53" s="19" t="str">
        <f t="shared" si="10"/>
        <v/>
      </c>
      <c r="AA53" s="19" t="str">
        <f t="shared" si="11"/>
        <v/>
      </c>
      <c r="AB53" s="19" t="str">
        <f t="shared" si="12"/>
        <v/>
      </c>
      <c r="AC53" s="19" t="str">
        <f t="shared" si="13"/>
        <v/>
      </c>
      <c r="AD53" s="19" t="str">
        <f t="shared" si="14"/>
        <v/>
      </c>
      <c r="AE53" s="19" t="str">
        <f t="shared" si="15"/>
        <v/>
      </c>
      <c r="AF53" s="19" t="str">
        <f t="shared" si="16"/>
        <v/>
      </c>
      <c r="AG53" s="26" t="str">
        <f t="shared" si="17"/>
        <v/>
      </c>
      <c r="AH53" s="27" t="str">
        <f>IFERROR(O53*('Route Analysis Tool'!S53-J53)*(Calculations!F53*24),"")</f>
        <v/>
      </c>
      <c r="AI53" s="26" t="str">
        <f t="shared" si="18"/>
        <v/>
      </c>
      <c r="AJ53" s="27" t="str">
        <f>IFERROR(('Route Analysis Tool'!S53-J53)*(Calculations!G53*24),"")</f>
        <v/>
      </c>
      <c r="AK53" s="26" t="str">
        <f t="shared" si="19"/>
        <v/>
      </c>
      <c r="AL53" s="26" t="str">
        <f t="shared" si="20"/>
        <v/>
      </c>
    </row>
    <row r="54" spans="1:38" x14ac:dyDescent="0.15">
      <c r="A54" s="14" t="str">
        <f>IFERROR(VLOOKUP('Route Analysis Tool'!B54,EffTable,4,FALSE),"")</f>
        <v/>
      </c>
      <c r="B54" s="15" t="str">
        <f>IFERROR(VLOOKUP('Route Analysis Tool'!B54,EffTable,2,FALSE),"")</f>
        <v/>
      </c>
      <c r="C54" s="15" t="str">
        <f>IFERROR(VLOOKUP('Route Analysis Tool'!B54,EffTable,3,FALSE),"")</f>
        <v/>
      </c>
      <c r="D54" s="16" t="str">
        <f>IF('Route Analysis Tool'!C54="","",'Route Analysis Tool'!C54)</f>
        <v/>
      </c>
      <c r="E54" s="16" t="str">
        <f>IF('Route Analysis Tool'!D54="","",'Route Analysis Tool'!D54)</f>
        <v/>
      </c>
      <c r="F54" s="17">
        <f>'Route Analysis Tool'!H54-'Route Analysis Tool'!F54</f>
        <v>0</v>
      </c>
      <c r="G54" s="17">
        <f>'Route Analysis Tool'!E54+1-'Route Analysis Tool'!I54</f>
        <v>1</v>
      </c>
      <c r="H54" s="16" cm="1">
        <f t="array" ref="H54">_xlfn.IFS('Route Analysis Tool'!J54='Drop Downs'!$A$2,1,'Route Analysis Tool'!J54='Drop Downs'!$A$3,0.9,'Route Analysis Tool'!J54='Drop Downs'!$A$4,0.8)</f>
        <v>0.8</v>
      </c>
      <c r="I54" s="16" t="e" cm="1">
        <f t="array" ref="I54">_xlfn.IFS('Route Analysis Tool'!M54='Drop Downs'!$E$2,0.75,'Route Analysis Tool'!M54='Drop Downs'!$E$3,0.7,'Route Analysis Tool'!M54='Drop Downs'!$E$4,0.65,'Route Analysis Tool'!M54='Drop Downs'!$E$5,0.6,'Route Analysis Tool'!M54='Drop Downs'!$E$6,0.55,'Route Analysis Tool'!M54='Drop Downs'!$E$7,0.5)</f>
        <v>#N/A</v>
      </c>
      <c r="J54" s="16" t="e" cm="1">
        <f t="array" ref="J54">_xlfn.IFS('Route Analysis Tool'!M54='Drop Downs'!$E$2,2,'Route Analysis Tool'!M54='Drop Downs'!$E$3,2,'Route Analysis Tool'!M54='Drop Downs'!$E$4,2,'Route Analysis Tool'!M54='Drop Downs'!$E$5,3,'Route Analysis Tool'!M54='Drop Downs'!$E$6,4,'Route Analysis Tool'!M54='Drop Downs'!$E$7,5)</f>
        <v>#N/A</v>
      </c>
      <c r="K54" s="16" t="str" cm="1">
        <f t="array" ref="K54">IFERROR(_xlfn.IFS('Route Analysis Tool'!N54='Drop Downs'!$F$2,1,'Route Analysis Tool'!N54='Drop Downs'!$F$3,0.8,'Route Analysis Tool'!N54='Drop Downs'!$F$4,0.9),"")</f>
        <v/>
      </c>
      <c r="L54" s="16" t="str" cm="1">
        <f t="array" ref="L54">IFERROR(_xlfn.IFS('Route Analysis Tool'!N54='Drop Downs'!$F$2,I54,'Route Analysis Tool'!N54='Drop Downs'!$F$3,K54,'Route Analysis Tool'!N54='Drop Downs'!$F$4,K54),"")</f>
        <v/>
      </c>
      <c r="M54" s="18">
        <f>'Route Analysis Tool'!K54</f>
        <v>0.8</v>
      </c>
      <c r="N54" s="18">
        <f>'Route Analysis Tool'!L54</f>
        <v>0.1</v>
      </c>
      <c r="O54" s="16" t="str" cm="1">
        <f t="array" ref="O54">IFERROR(_xlfn.IFS('Route Analysis Tool'!O54='Drop Downs'!$D$2,1,'Route Analysis Tool'!O54='Drop Downs'!$D$3,0),"")</f>
        <v/>
      </c>
      <c r="P54" s="19" t="str">
        <f t="shared" ref="P54:P117" si="21">IFERROR(B54*N54,"")</f>
        <v/>
      </c>
      <c r="Q54" s="14" t="str">
        <f t="shared" ref="Q54:Q117" si="22">IFERROR(A54/H54/L54,"")</f>
        <v/>
      </c>
      <c r="R54" s="19" t="str">
        <f t="shared" ref="R54:R117" si="23">IFERROR(Q54*E54,"")</f>
        <v/>
      </c>
      <c r="S54" s="19" t="str">
        <f>IFERROR(Q54*'Route Analysis Tool'!G54,"")</f>
        <v/>
      </c>
      <c r="T54" s="19" t="str">
        <f t="shared" ref="T54:T117" si="24">IFERROR(B54*M54*(1-N54),"")</f>
        <v/>
      </c>
      <c r="U54" s="19" t="str">
        <f t="shared" ref="U54:U117" si="25">IFERROR(B54-P54,"")</f>
        <v/>
      </c>
      <c r="V54" s="19" t="str">
        <f t="shared" ref="V54:V117" si="26">IFERROR(B54-R54,"")</f>
        <v/>
      </c>
      <c r="W54" s="19" t="str">
        <f t="shared" ref="W54:W117" si="27">IFERROR((B54*M54)-R54,"")</f>
        <v/>
      </c>
      <c r="X54" s="20" t="str">
        <f t="shared" ref="X54:X117" si="28">IFERROR(R54*O54,"")</f>
        <v/>
      </c>
      <c r="Y54" s="19" t="str">
        <f t="shared" ref="Y54:Y117" si="29">IFERROR(R54+S54-X54,"")</f>
        <v/>
      </c>
      <c r="Z54" s="19" t="str">
        <f t="shared" si="10"/>
        <v/>
      </c>
      <c r="AA54" s="19" t="str">
        <f t="shared" ref="AA54:AA117" si="30">IFERROR(R54/(F54*24),"")</f>
        <v/>
      </c>
      <c r="AB54" s="19" t="str">
        <f t="shared" ref="AB54:AB117" si="31">IFERROR((Y54/(G54*24))+J54,"")</f>
        <v/>
      </c>
      <c r="AC54" s="19" t="str">
        <f t="shared" ref="AC54:AC117" si="32">IFERROR(((R54+S54)/(G54*24))+J54,"")</f>
        <v/>
      </c>
      <c r="AD54" s="19" t="str">
        <f t="shared" ref="AD54:AD117" si="33">IFERROR((B54-P54)/(G54*24),"")</f>
        <v/>
      </c>
      <c r="AE54" s="19" t="str">
        <f t="shared" ref="AE54:AE117" si="34">IFERROR(S54+P54,"")</f>
        <v/>
      </c>
      <c r="AF54" s="19" t="str">
        <f t="shared" ref="AF54:AF117" si="35">IFERROR(((AE54-W54)/(F54*24))+(J54),"")</f>
        <v/>
      </c>
      <c r="AG54" s="26" t="str">
        <f t="shared" ref="AG54:AG117" si="36">IFERROR(W54/B54,"")</f>
        <v/>
      </c>
      <c r="AH54" s="27" t="str">
        <f>IFERROR(O54*('Route Analysis Tool'!S54-J54)*(Calculations!F54*24),"")</f>
        <v/>
      </c>
      <c r="AI54" s="26" t="str">
        <f t="shared" si="18"/>
        <v/>
      </c>
      <c r="AJ54" s="27" t="str">
        <f>IFERROR(('Route Analysis Tool'!S54-J54)*(Calculations!G54*24),"")</f>
        <v/>
      </c>
      <c r="AK54" s="26" t="str">
        <f t="shared" ref="AK54:AK117" si="37">IFERROR((T54-R54+AH54-S54+AJ54)/T54, "")</f>
        <v/>
      </c>
      <c r="AL54" s="26" t="str">
        <f t="shared" ref="AL54:AL117" si="38">IFERROR(IF(AG54+AI54+AK54="","",MIN(AG54,AI54,AK54)),"")</f>
        <v/>
      </c>
    </row>
    <row r="55" spans="1:38" x14ac:dyDescent="0.15">
      <c r="A55" s="14" t="str">
        <f>IFERROR(VLOOKUP('Route Analysis Tool'!B55,EffTable,4,FALSE),"")</f>
        <v/>
      </c>
      <c r="B55" s="15" t="str">
        <f>IFERROR(VLOOKUP('Route Analysis Tool'!B55,EffTable,2,FALSE),"")</f>
        <v/>
      </c>
      <c r="C55" s="15" t="str">
        <f>IFERROR(VLOOKUP('Route Analysis Tool'!B55,EffTable,3,FALSE),"")</f>
        <v/>
      </c>
      <c r="D55" s="16" t="str">
        <f>IF('Route Analysis Tool'!C55="","",'Route Analysis Tool'!C55)</f>
        <v/>
      </c>
      <c r="E55" s="16" t="str">
        <f>IF('Route Analysis Tool'!D55="","",'Route Analysis Tool'!D55)</f>
        <v/>
      </c>
      <c r="F55" s="17">
        <f>'Route Analysis Tool'!H55-'Route Analysis Tool'!F55</f>
        <v>0</v>
      </c>
      <c r="G55" s="17">
        <f>'Route Analysis Tool'!E55+1-'Route Analysis Tool'!I55</f>
        <v>1</v>
      </c>
      <c r="H55" s="16" cm="1">
        <f t="array" ref="H55">_xlfn.IFS('Route Analysis Tool'!J55='Drop Downs'!$A$2,1,'Route Analysis Tool'!J55='Drop Downs'!$A$3,0.9,'Route Analysis Tool'!J55='Drop Downs'!$A$4,0.8)</f>
        <v>0.8</v>
      </c>
      <c r="I55" s="16" t="e" cm="1">
        <f t="array" ref="I55">_xlfn.IFS('Route Analysis Tool'!M55='Drop Downs'!$E$2,0.75,'Route Analysis Tool'!M55='Drop Downs'!$E$3,0.7,'Route Analysis Tool'!M55='Drop Downs'!$E$4,0.65,'Route Analysis Tool'!M55='Drop Downs'!$E$5,0.6,'Route Analysis Tool'!M55='Drop Downs'!$E$6,0.55,'Route Analysis Tool'!M55='Drop Downs'!$E$7,0.5)</f>
        <v>#N/A</v>
      </c>
      <c r="J55" s="16" t="e" cm="1">
        <f t="array" ref="J55">_xlfn.IFS('Route Analysis Tool'!M55='Drop Downs'!$E$2,2,'Route Analysis Tool'!M55='Drop Downs'!$E$3,2,'Route Analysis Tool'!M55='Drop Downs'!$E$4,2,'Route Analysis Tool'!M55='Drop Downs'!$E$5,3,'Route Analysis Tool'!M55='Drop Downs'!$E$6,4,'Route Analysis Tool'!M55='Drop Downs'!$E$7,5)</f>
        <v>#N/A</v>
      </c>
      <c r="K55" s="16" t="str" cm="1">
        <f t="array" ref="K55">IFERROR(_xlfn.IFS('Route Analysis Tool'!N55='Drop Downs'!$F$2,1,'Route Analysis Tool'!N55='Drop Downs'!$F$3,0.8,'Route Analysis Tool'!N55='Drop Downs'!$F$4,0.9),"")</f>
        <v/>
      </c>
      <c r="L55" s="16" t="str" cm="1">
        <f t="array" ref="L55">IFERROR(_xlfn.IFS('Route Analysis Tool'!N55='Drop Downs'!$F$2,I55,'Route Analysis Tool'!N55='Drop Downs'!$F$3,K55,'Route Analysis Tool'!N55='Drop Downs'!$F$4,K55),"")</f>
        <v/>
      </c>
      <c r="M55" s="18">
        <f>'Route Analysis Tool'!K55</f>
        <v>0.8</v>
      </c>
      <c r="N55" s="18">
        <f>'Route Analysis Tool'!L55</f>
        <v>0.1</v>
      </c>
      <c r="O55" s="16" t="str" cm="1">
        <f t="array" ref="O55">IFERROR(_xlfn.IFS('Route Analysis Tool'!O55='Drop Downs'!$D$2,1,'Route Analysis Tool'!O55='Drop Downs'!$D$3,0),"")</f>
        <v/>
      </c>
      <c r="P55" s="19" t="str">
        <f t="shared" si="21"/>
        <v/>
      </c>
      <c r="Q55" s="14" t="str">
        <f t="shared" si="22"/>
        <v/>
      </c>
      <c r="R55" s="19" t="str">
        <f t="shared" si="23"/>
        <v/>
      </c>
      <c r="S55" s="19" t="str">
        <f>IFERROR(Q55*'Route Analysis Tool'!G55,"")</f>
        <v/>
      </c>
      <c r="T55" s="19" t="str">
        <f t="shared" si="24"/>
        <v/>
      </c>
      <c r="U55" s="19" t="str">
        <f t="shared" si="25"/>
        <v/>
      </c>
      <c r="V55" s="19" t="str">
        <f t="shared" si="26"/>
        <v/>
      </c>
      <c r="W55" s="19" t="str">
        <f t="shared" si="27"/>
        <v/>
      </c>
      <c r="X55" s="20" t="str">
        <f t="shared" si="28"/>
        <v/>
      </c>
      <c r="Y55" s="19" t="str">
        <f t="shared" si="29"/>
        <v/>
      </c>
      <c r="Z55" s="19" t="str">
        <f t="shared" si="10"/>
        <v/>
      </c>
      <c r="AA55" s="19" t="str">
        <f t="shared" si="30"/>
        <v/>
      </c>
      <c r="AB55" s="19" t="str">
        <f t="shared" si="31"/>
        <v/>
      </c>
      <c r="AC55" s="19" t="str">
        <f t="shared" si="32"/>
        <v/>
      </c>
      <c r="AD55" s="19" t="str">
        <f t="shared" si="33"/>
        <v/>
      </c>
      <c r="AE55" s="19" t="str">
        <f t="shared" si="34"/>
        <v/>
      </c>
      <c r="AF55" s="19" t="str">
        <f t="shared" si="35"/>
        <v/>
      </c>
      <c r="AG55" s="26" t="str">
        <f t="shared" si="36"/>
        <v/>
      </c>
      <c r="AH55" s="27" t="str">
        <f>IFERROR(O55*('Route Analysis Tool'!S55-J55)*(Calculations!F55*24),"")</f>
        <v/>
      </c>
      <c r="AI55" s="26" t="str">
        <f t="shared" si="18"/>
        <v/>
      </c>
      <c r="AJ55" s="27" t="str">
        <f>IFERROR(('Route Analysis Tool'!S55-J55)*(Calculations!G55*24),"")</f>
        <v/>
      </c>
      <c r="AK55" s="26" t="str">
        <f t="shared" si="37"/>
        <v/>
      </c>
      <c r="AL55" s="26" t="str">
        <f t="shared" si="38"/>
        <v/>
      </c>
    </row>
    <row r="56" spans="1:38" x14ac:dyDescent="0.15">
      <c r="A56" s="14" t="str">
        <f>IFERROR(VLOOKUP('Route Analysis Tool'!B56,EffTable,4,FALSE),"")</f>
        <v/>
      </c>
      <c r="B56" s="15" t="str">
        <f>IFERROR(VLOOKUP('Route Analysis Tool'!B56,EffTable,2,FALSE),"")</f>
        <v/>
      </c>
      <c r="C56" s="15" t="str">
        <f>IFERROR(VLOOKUP('Route Analysis Tool'!B56,EffTable,3,FALSE),"")</f>
        <v/>
      </c>
      <c r="D56" s="16" t="str">
        <f>IF('Route Analysis Tool'!C56="","",'Route Analysis Tool'!C56)</f>
        <v/>
      </c>
      <c r="E56" s="16" t="str">
        <f>IF('Route Analysis Tool'!D56="","",'Route Analysis Tool'!D56)</f>
        <v/>
      </c>
      <c r="F56" s="17">
        <f>'Route Analysis Tool'!H56-'Route Analysis Tool'!F56</f>
        <v>0</v>
      </c>
      <c r="G56" s="17">
        <f>'Route Analysis Tool'!E56+1-'Route Analysis Tool'!I56</f>
        <v>1</v>
      </c>
      <c r="H56" s="16" cm="1">
        <f t="array" ref="H56">_xlfn.IFS('Route Analysis Tool'!J56='Drop Downs'!$A$2,1,'Route Analysis Tool'!J56='Drop Downs'!$A$3,0.9,'Route Analysis Tool'!J56='Drop Downs'!$A$4,0.8)</f>
        <v>0.8</v>
      </c>
      <c r="I56" s="16" t="e" cm="1">
        <f t="array" ref="I56">_xlfn.IFS('Route Analysis Tool'!M56='Drop Downs'!$E$2,0.75,'Route Analysis Tool'!M56='Drop Downs'!$E$3,0.7,'Route Analysis Tool'!M56='Drop Downs'!$E$4,0.65,'Route Analysis Tool'!M56='Drop Downs'!$E$5,0.6,'Route Analysis Tool'!M56='Drop Downs'!$E$6,0.55,'Route Analysis Tool'!M56='Drop Downs'!$E$7,0.5)</f>
        <v>#N/A</v>
      </c>
      <c r="J56" s="16" t="e" cm="1">
        <f t="array" ref="J56">_xlfn.IFS('Route Analysis Tool'!M56='Drop Downs'!$E$2,2,'Route Analysis Tool'!M56='Drop Downs'!$E$3,2,'Route Analysis Tool'!M56='Drop Downs'!$E$4,2,'Route Analysis Tool'!M56='Drop Downs'!$E$5,3,'Route Analysis Tool'!M56='Drop Downs'!$E$6,4,'Route Analysis Tool'!M56='Drop Downs'!$E$7,5)</f>
        <v>#N/A</v>
      </c>
      <c r="K56" s="16" t="str" cm="1">
        <f t="array" ref="K56">IFERROR(_xlfn.IFS('Route Analysis Tool'!N56='Drop Downs'!$F$2,1,'Route Analysis Tool'!N56='Drop Downs'!$F$3,0.8,'Route Analysis Tool'!N56='Drop Downs'!$F$4,0.9),"")</f>
        <v/>
      </c>
      <c r="L56" s="16" t="str" cm="1">
        <f t="array" ref="L56">IFERROR(_xlfn.IFS('Route Analysis Tool'!N56='Drop Downs'!$F$2,I56,'Route Analysis Tool'!N56='Drop Downs'!$F$3,K56,'Route Analysis Tool'!N56='Drop Downs'!$F$4,K56),"")</f>
        <v/>
      </c>
      <c r="M56" s="18">
        <f>'Route Analysis Tool'!K56</f>
        <v>0.8</v>
      </c>
      <c r="N56" s="18">
        <f>'Route Analysis Tool'!L56</f>
        <v>0.1</v>
      </c>
      <c r="O56" s="16" t="str" cm="1">
        <f t="array" ref="O56">IFERROR(_xlfn.IFS('Route Analysis Tool'!O56='Drop Downs'!$D$2,1,'Route Analysis Tool'!O56='Drop Downs'!$D$3,0),"")</f>
        <v/>
      </c>
      <c r="P56" s="19" t="str">
        <f t="shared" si="21"/>
        <v/>
      </c>
      <c r="Q56" s="14" t="str">
        <f t="shared" si="22"/>
        <v/>
      </c>
      <c r="R56" s="19" t="str">
        <f t="shared" si="23"/>
        <v/>
      </c>
      <c r="S56" s="19" t="str">
        <f>IFERROR(Q56*'Route Analysis Tool'!G56,"")</f>
        <v/>
      </c>
      <c r="T56" s="19" t="str">
        <f t="shared" si="24"/>
        <v/>
      </c>
      <c r="U56" s="19" t="str">
        <f t="shared" si="25"/>
        <v/>
      </c>
      <c r="V56" s="19" t="str">
        <f t="shared" si="26"/>
        <v/>
      </c>
      <c r="W56" s="19" t="str">
        <f t="shared" si="27"/>
        <v/>
      </c>
      <c r="X56" s="20" t="str">
        <f t="shared" si="28"/>
        <v/>
      </c>
      <c r="Y56" s="19" t="str">
        <f t="shared" si="29"/>
        <v/>
      </c>
      <c r="Z56" s="19" t="str">
        <f t="shared" si="10"/>
        <v/>
      </c>
      <c r="AA56" s="19" t="str">
        <f t="shared" si="30"/>
        <v/>
      </c>
      <c r="AB56" s="19" t="str">
        <f t="shared" si="31"/>
        <v/>
      </c>
      <c r="AC56" s="19" t="str">
        <f t="shared" si="32"/>
        <v/>
      </c>
      <c r="AD56" s="19" t="str">
        <f t="shared" si="33"/>
        <v/>
      </c>
      <c r="AE56" s="19" t="str">
        <f t="shared" si="34"/>
        <v/>
      </c>
      <c r="AF56" s="19" t="str">
        <f t="shared" si="35"/>
        <v/>
      </c>
      <c r="AG56" s="26" t="str">
        <f t="shared" si="36"/>
        <v/>
      </c>
      <c r="AH56" s="27" t="str">
        <f>IFERROR(O56*('Route Analysis Tool'!S56-J56)*(Calculations!F56*24),"")</f>
        <v/>
      </c>
      <c r="AI56" s="26" t="str">
        <f t="shared" si="18"/>
        <v/>
      </c>
      <c r="AJ56" s="27" t="str">
        <f>IFERROR(('Route Analysis Tool'!S56-J56)*(Calculations!G56*24),"")</f>
        <v/>
      </c>
      <c r="AK56" s="26" t="str">
        <f t="shared" si="37"/>
        <v/>
      </c>
      <c r="AL56" s="26" t="str">
        <f t="shared" si="38"/>
        <v/>
      </c>
    </row>
    <row r="57" spans="1:38" x14ac:dyDescent="0.15">
      <c r="A57" s="14" t="str">
        <f>IFERROR(VLOOKUP('Route Analysis Tool'!B57,EffTable,4,FALSE),"")</f>
        <v/>
      </c>
      <c r="B57" s="15" t="str">
        <f>IFERROR(VLOOKUP('Route Analysis Tool'!B57,EffTable,2,FALSE),"")</f>
        <v/>
      </c>
      <c r="C57" s="15" t="str">
        <f>IFERROR(VLOOKUP('Route Analysis Tool'!B57,EffTable,3,FALSE),"")</f>
        <v/>
      </c>
      <c r="D57" s="16" t="str">
        <f>IF('Route Analysis Tool'!C57="","",'Route Analysis Tool'!C57)</f>
        <v/>
      </c>
      <c r="E57" s="16" t="str">
        <f>IF('Route Analysis Tool'!D57="","",'Route Analysis Tool'!D57)</f>
        <v/>
      </c>
      <c r="F57" s="17">
        <f>'Route Analysis Tool'!H57-'Route Analysis Tool'!F57</f>
        <v>0</v>
      </c>
      <c r="G57" s="17">
        <f>'Route Analysis Tool'!E57+1-'Route Analysis Tool'!I57</f>
        <v>1</v>
      </c>
      <c r="H57" s="16" cm="1">
        <f t="array" ref="H57">_xlfn.IFS('Route Analysis Tool'!J57='Drop Downs'!$A$2,1,'Route Analysis Tool'!J57='Drop Downs'!$A$3,0.9,'Route Analysis Tool'!J57='Drop Downs'!$A$4,0.8)</f>
        <v>0.8</v>
      </c>
      <c r="I57" s="16" t="e" cm="1">
        <f t="array" ref="I57">_xlfn.IFS('Route Analysis Tool'!M57='Drop Downs'!$E$2,0.75,'Route Analysis Tool'!M57='Drop Downs'!$E$3,0.7,'Route Analysis Tool'!M57='Drop Downs'!$E$4,0.65,'Route Analysis Tool'!M57='Drop Downs'!$E$5,0.6,'Route Analysis Tool'!M57='Drop Downs'!$E$6,0.55,'Route Analysis Tool'!M57='Drop Downs'!$E$7,0.5)</f>
        <v>#N/A</v>
      </c>
      <c r="J57" s="16" t="e" cm="1">
        <f t="array" ref="J57">_xlfn.IFS('Route Analysis Tool'!M57='Drop Downs'!$E$2,2,'Route Analysis Tool'!M57='Drop Downs'!$E$3,2,'Route Analysis Tool'!M57='Drop Downs'!$E$4,2,'Route Analysis Tool'!M57='Drop Downs'!$E$5,3,'Route Analysis Tool'!M57='Drop Downs'!$E$6,4,'Route Analysis Tool'!M57='Drop Downs'!$E$7,5)</f>
        <v>#N/A</v>
      </c>
      <c r="K57" s="16" t="str" cm="1">
        <f t="array" ref="K57">IFERROR(_xlfn.IFS('Route Analysis Tool'!N57='Drop Downs'!$F$2,1,'Route Analysis Tool'!N57='Drop Downs'!$F$3,0.8,'Route Analysis Tool'!N57='Drop Downs'!$F$4,0.9),"")</f>
        <v/>
      </c>
      <c r="L57" s="16" t="str" cm="1">
        <f t="array" ref="L57">IFERROR(_xlfn.IFS('Route Analysis Tool'!N57='Drop Downs'!$F$2,I57,'Route Analysis Tool'!N57='Drop Downs'!$F$3,K57,'Route Analysis Tool'!N57='Drop Downs'!$F$4,K57),"")</f>
        <v/>
      </c>
      <c r="M57" s="18">
        <f>'Route Analysis Tool'!K57</f>
        <v>0.8</v>
      </c>
      <c r="N57" s="18">
        <f>'Route Analysis Tool'!L57</f>
        <v>0.1</v>
      </c>
      <c r="O57" s="16" t="str" cm="1">
        <f t="array" ref="O57">IFERROR(_xlfn.IFS('Route Analysis Tool'!O57='Drop Downs'!$D$2,1,'Route Analysis Tool'!O57='Drop Downs'!$D$3,0),"")</f>
        <v/>
      </c>
      <c r="P57" s="19" t="str">
        <f t="shared" si="21"/>
        <v/>
      </c>
      <c r="Q57" s="14" t="str">
        <f t="shared" si="22"/>
        <v/>
      </c>
      <c r="R57" s="19" t="str">
        <f t="shared" si="23"/>
        <v/>
      </c>
      <c r="S57" s="19" t="str">
        <f>IFERROR(Q57*'Route Analysis Tool'!G57,"")</f>
        <v/>
      </c>
      <c r="T57" s="19" t="str">
        <f t="shared" si="24"/>
        <v/>
      </c>
      <c r="U57" s="19" t="str">
        <f t="shared" si="25"/>
        <v/>
      </c>
      <c r="V57" s="19" t="str">
        <f t="shared" si="26"/>
        <v/>
      </c>
      <c r="W57" s="19" t="str">
        <f t="shared" si="27"/>
        <v/>
      </c>
      <c r="X57" s="20" t="str">
        <f t="shared" si="28"/>
        <v/>
      </c>
      <c r="Y57" s="19" t="str">
        <f t="shared" si="29"/>
        <v/>
      </c>
      <c r="Z57" s="19" t="str">
        <f t="shared" si="10"/>
        <v/>
      </c>
      <c r="AA57" s="19" t="str">
        <f t="shared" si="30"/>
        <v/>
      </c>
      <c r="AB57" s="19" t="str">
        <f t="shared" si="31"/>
        <v/>
      </c>
      <c r="AC57" s="19" t="str">
        <f t="shared" si="32"/>
        <v/>
      </c>
      <c r="AD57" s="19" t="str">
        <f t="shared" si="33"/>
        <v/>
      </c>
      <c r="AE57" s="19" t="str">
        <f t="shared" si="34"/>
        <v/>
      </c>
      <c r="AF57" s="19" t="str">
        <f t="shared" si="35"/>
        <v/>
      </c>
      <c r="AG57" s="26" t="str">
        <f t="shared" si="36"/>
        <v/>
      </c>
      <c r="AH57" s="27" t="str">
        <f>IFERROR(O57*('Route Analysis Tool'!S57-J57)*(Calculations!F57*24),"")</f>
        <v/>
      </c>
      <c r="AI57" s="26" t="str">
        <f t="shared" si="18"/>
        <v/>
      </c>
      <c r="AJ57" s="27" t="str">
        <f>IFERROR(('Route Analysis Tool'!S57-J57)*(Calculations!G57*24),"")</f>
        <v/>
      </c>
      <c r="AK57" s="26" t="str">
        <f t="shared" si="37"/>
        <v/>
      </c>
      <c r="AL57" s="26" t="str">
        <f t="shared" si="38"/>
        <v/>
      </c>
    </row>
    <row r="58" spans="1:38" x14ac:dyDescent="0.15">
      <c r="A58" s="14" t="str">
        <f>IFERROR(VLOOKUP('Route Analysis Tool'!B58,EffTable,4,FALSE),"")</f>
        <v/>
      </c>
      <c r="B58" s="15" t="str">
        <f>IFERROR(VLOOKUP('Route Analysis Tool'!B58,EffTable,2,FALSE),"")</f>
        <v/>
      </c>
      <c r="C58" s="15" t="str">
        <f>IFERROR(VLOOKUP('Route Analysis Tool'!B58,EffTable,3,FALSE),"")</f>
        <v/>
      </c>
      <c r="D58" s="16" t="str">
        <f>IF('Route Analysis Tool'!C58="","",'Route Analysis Tool'!C58)</f>
        <v/>
      </c>
      <c r="E58" s="16" t="str">
        <f>IF('Route Analysis Tool'!D58="","",'Route Analysis Tool'!D58)</f>
        <v/>
      </c>
      <c r="F58" s="17">
        <f>'Route Analysis Tool'!H58-'Route Analysis Tool'!F58</f>
        <v>0</v>
      </c>
      <c r="G58" s="17">
        <f>'Route Analysis Tool'!E58+1-'Route Analysis Tool'!I58</f>
        <v>1</v>
      </c>
      <c r="H58" s="16" cm="1">
        <f t="array" ref="H58">_xlfn.IFS('Route Analysis Tool'!J58='Drop Downs'!$A$2,1,'Route Analysis Tool'!J58='Drop Downs'!$A$3,0.9,'Route Analysis Tool'!J58='Drop Downs'!$A$4,0.8)</f>
        <v>0.8</v>
      </c>
      <c r="I58" s="16" t="e" cm="1">
        <f t="array" ref="I58">_xlfn.IFS('Route Analysis Tool'!M58='Drop Downs'!$E$2,0.75,'Route Analysis Tool'!M58='Drop Downs'!$E$3,0.7,'Route Analysis Tool'!M58='Drop Downs'!$E$4,0.65,'Route Analysis Tool'!M58='Drop Downs'!$E$5,0.6,'Route Analysis Tool'!M58='Drop Downs'!$E$6,0.55,'Route Analysis Tool'!M58='Drop Downs'!$E$7,0.5)</f>
        <v>#N/A</v>
      </c>
      <c r="J58" s="16" t="e" cm="1">
        <f t="array" ref="J58">_xlfn.IFS('Route Analysis Tool'!M58='Drop Downs'!$E$2,2,'Route Analysis Tool'!M58='Drop Downs'!$E$3,2,'Route Analysis Tool'!M58='Drop Downs'!$E$4,2,'Route Analysis Tool'!M58='Drop Downs'!$E$5,3,'Route Analysis Tool'!M58='Drop Downs'!$E$6,4,'Route Analysis Tool'!M58='Drop Downs'!$E$7,5)</f>
        <v>#N/A</v>
      </c>
      <c r="K58" s="16" t="str" cm="1">
        <f t="array" ref="K58">IFERROR(_xlfn.IFS('Route Analysis Tool'!N58='Drop Downs'!$F$2,1,'Route Analysis Tool'!N58='Drop Downs'!$F$3,0.8,'Route Analysis Tool'!N58='Drop Downs'!$F$4,0.9),"")</f>
        <v/>
      </c>
      <c r="L58" s="16" t="str" cm="1">
        <f t="array" ref="L58">IFERROR(_xlfn.IFS('Route Analysis Tool'!N58='Drop Downs'!$F$2,I58,'Route Analysis Tool'!N58='Drop Downs'!$F$3,K58,'Route Analysis Tool'!N58='Drop Downs'!$F$4,K58),"")</f>
        <v/>
      </c>
      <c r="M58" s="18">
        <f>'Route Analysis Tool'!K58</f>
        <v>0.8</v>
      </c>
      <c r="N58" s="18">
        <f>'Route Analysis Tool'!L58</f>
        <v>0.1</v>
      </c>
      <c r="O58" s="16" t="str" cm="1">
        <f t="array" ref="O58">IFERROR(_xlfn.IFS('Route Analysis Tool'!O58='Drop Downs'!$D$2,1,'Route Analysis Tool'!O58='Drop Downs'!$D$3,0),"")</f>
        <v/>
      </c>
      <c r="P58" s="19" t="str">
        <f t="shared" si="21"/>
        <v/>
      </c>
      <c r="Q58" s="14" t="str">
        <f t="shared" si="22"/>
        <v/>
      </c>
      <c r="R58" s="19" t="str">
        <f t="shared" si="23"/>
        <v/>
      </c>
      <c r="S58" s="19" t="str">
        <f>IFERROR(Q58*'Route Analysis Tool'!G58,"")</f>
        <v/>
      </c>
      <c r="T58" s="19" t="str">
        <f t="shared" si="24"/>
        <v/>
      </c>
      <c r="U58" s="19" t="str">
        <f t="shared" si="25"/>
        <v/>
      </c>
      <c r="V58" s="19" t="str">
        <f t="shared" si="26"/>
        <v/>
      </c>
      <c r="W58" s="19" t="str">
        <f t="shared" si="27"/>
        <v/>
      </c>
      <c r="X58" s="20" t="str">
        <f t="shared" si="28"/>
        <v/>
      </c>
      <c r="Y58" s="19" t="str">
        <f t="shared" si="29"/>
        <v/>
      </c>
      <c r="Z58" s="19" t="str">
        <f t="shared" si="10"/>
        <v/>
      </c>
      <c r="AA58" s="19" t="str">
        <f t="shared" si="30"/>
        <v/>
      </c>
      <c r="AB58" s="19" t="str">
        <f t="shared" si="31"/>
        <v/>
      </c>
      <c r="AC58" s="19" t="str">
        <f t="shared" si="32"/>
        <v/>
      </c>
      <c r="AD58" s="19" t="str">
        <f t="shared" si="33"/>
        <v/>
      </c>
      <c r="AE58" s="19" t="str">
        <f t="shared" si="34"/>
        <v/>
      </c>
      <c r="AF58" s="19" t="str">
        <f t="shared" si="35"/>
        <v/>
      </c>
      <c r="AG58" s="26" t="str">
        <f t="shared" si="36"/>
        <v/>
      </c>
      <c r="AH58" s="27" t="str">
        <f>IFERROR(O58*('Route Analysis Tool'!S58-J58)*(Calculations!F58*24),"")</f>
        <v/>
      </c>
      <c r="AI58" s="26" t="str">
        <f t="shared" si="18"/>
        <v/>
      </c>
      <c r="AJ58" s="27" t="str">
        <f>IFERROR(('Route Analysis Tool'!S58-J58)*(Calculations!G58*24),"")</f>
        <v/>
      </c>
      <c r="AK58" s="26" t="str">
        <f t="shared" si="37"/>
        <v/>
      </c>
      <c r="AL58" s="26" t="str">
        <f t="shared" si="38"/>
        <v/>
      </c>
    </row>
    <row r="59" spans="1:38" x14ac:dyDescent="0.15">
      <c r="A59" s="14" t="str">
        <f>IFERROR(VLOOKUP('Route Analysis Tool'!B59,EffTable,4,FALSE),"")</f>
        <v/>
      </c>
      <c r="B59" s="15" t="str">
        <f>IFERROR(VLOOKUP('Route Analysis Tool'!B59,EffTable,2,FALSE),"")</f>
        <v/>
      </c>
      <c r="C59" s="15" t="str">
        <f>IFERROR(VLOOKUP('Route Analysis Tool'!B59,EffTable,3,FALSE),"")</f>
        <v/>
      </c>
      <c r="D59" s="16" t="str">
        <f>IF('Route Analysis Tool'!C59="","",'Route Analysis Tool'!C59)</f>
        <v/>
      </c>
      <c r="E59" s="16" t="str">
        <f>IF('Route Analysis Tool'!D59="","",'Route Analysis Tool'!D59)</f>
        <v/>
      </c>
      <c r="F59" s="17">
        <f>'Route Analysis Tool'!H59-'Route Analysis Tool'!F59</f>
        <v>0</v>
      </c>
      <c r="G59" s="17">
        <f>'Route Analysis Tool'!E59+1-'Route Analysis Tool'!I59</f>
        <v>1</v>
      </c>
      <c r="H59" s="16" cm="1">
        <f t="array" ref="H59">_xlfn.IFS('Route Analysis Tool'!J59='Drop Downs'!$A$2,1,'Route Analysis Tool'!J59='Drop Downs'!$A$3,0.9,'Route Analysis Tool'!J59='Drop Downs'!$A$4,0.8)</f>
        <v>0.8</v>
      </c>
      <c r="I59" s="16" t="e" cm="1">
        <f t="array" ref="I59">_xlfn.IFS('Route Analysis Tool'!M59='Drop Downs'!$E$2,0.75,'Route Analysis Tool'!M59='Drop Downs'!$E$3,0.7,'Route Analysis Tool'!M59='Drop Downs'!$E$4,0.65,'Route Analysis Tool'!M59='Drop Downs'!$E$5,0.6,'Route Analysis Tool'!M59='Drop Downs'!$E$6,0.55,'Route Analysis Tool'!M59='Drop Downs'!$E$7,0.5)</f>
        <v>#N/A</v>
      </c>
      <c r="J59" s="16" t="e" cm="1">
        <f t="array" ref="J59">_xlfn.IFS('Route Analysis Tool'!M59='Drop Downs'!$E$2,2,'Route Analysis Tool'!M59='Drop Downs'!$E$3,2,'Route Analysis Tool'!M59='Drop Downs'!$E$4,2,'Route Analysis Tool'!M59='Drop Downs'!$E$5,3,'Route Analysis Tool'!M59='Drop Downs'!$E$6,4,'Route Analysis Tool'!M59='Drop Downs'!$E$7,5)</f>
        <v>#N/A</v>
      </c>
      <c r="K59" s="16" t="str" cm="1">
        <f t="array" ref="K59">IFERROR(_xlfn.IFS('Route Analysis Tool'!N59='Drop Downs'!$F$2,1,'Route Analysis Tool'!N59='Drop Downs'!$F$3,0.8,'Route Analysis Tool'!N59='Drop Downs'!$F$4,0.9),"")</f>
        <v/>
      </c>
      <c r="L59" s="16" t="str" cm="1">
        <f t="array" ref="L59">IFERROR(_xlfn.IFS('Route Analysis Tool'!N59='Drop Downs'!$F$2,I59,'Route Analysis Tool'!N59='Drop Downs'!$F$3,K59,'Route Analysis Tool'!N59='Drop Downs'!$F$4,K59),"")</f>
        <v/>
      </c>
      <c r="M59" s="18">
        <f>'Route Analysis Tool'!K59</f>
        <v>0.8</v>
      </c>
      <c r="N59" s="18">
        <f>'Route Analysis Tool'!L59</f>
        <v>0.1</v>
      </c>
      <c r="O59" s="16" t="str" cm="1">
        <f t="array" ref="O59">IFERROR(_xlfn.IFS('Route Analysis Tool'!O59='Drop Downs'!$D$2,1,'Route Analysis Tool'!O59='Drop Downs'!$D$3,0),"")</f>
        <v/>
      </c>
      <c r="P59" s="19" t="str">
        <f t="shared" si="21"/>
        <v/>
      </c>
      <c r="Q59" s="14" t="str">
        <f t="shared" si="22"/>
        <v/>
      </c>
      <c r="R59" s="19" t="str">
        <f t="shared" si="23"/>
        <v/>
      </c>
      <c r="S59" s="19" t="str">
        <f>IFERROR(Q59*'Route Analysis Tool'!G59,"")</f>
        <v/>
      </c>
      <c r="T59" s="19" t="str">
        <f t="shared" si="24"/>
        <v/>
      </c>
      <c r="U59" s="19" t="str">
        <f t="shared" si="25"/>
        <v/>
      </c>
      <c r="V59" s="19" t="str">
        <f t="shared" si="26"/>
        <v/>
      </c>
      <c r="W59" s="19" t="str">
        <f t="shared" si="27"/>
        <v/>
      </c>
      <c r="X59" s="20" t="str">
        <f t="shared" si="28"/>
        <v/>
      </c>
      <c r="Y59" s="19" t="str">
        <f t="shared" si="29"/>
        <v/>
      </c>
      <c r="Z59" s="19" t="str">
        <f t="shared" si="10"/>
        <v/>
      </c>
      <c r="AA59" s="19" t="str">
        <f t="shared" si="30"/>
        <v/>
      </c>
      <c r="AB59" s="19" t="str">
        <f t="shared" si="31"/>
        <v/>
      </c>
      <c r="AC59" s="19" t="str">
        <f t="shared" si="32"/>
        <v/>
      </c>
      <c r="AD59" s="19" t="str">
        <f t="shared" si="33"/>
        <v/>
      </c>
      <c r="AE59" s="19" t="str">
        <f t="shared" si="34"/>
        <v/>
      </c>
      <c r="AF59" s="19" t="str">
        <f t="shared" si="35"/>
        <v/>
      </c>
      <c r="AG59" s="26" t="str">
        <f t="shared" si="36"/>
        <v/>
      </c>
      <c r="AH59" s="27" t="str">
        <f>IFERROR(O59*('Route Analysis Tool'!S59-J59)*(Calculations!F59*24),"")</f>
        <v/>
      </c>
      <c r="AI59" s="26" t="str">
        <f t="shared" si="18"/>
        <v/>
      </c>
      <c r="AJ59" s="27" t="str">
        <f>IFERROR(('Route Analysis Tool'!S59-J59)*(Calculations!G59*24),"")</f>
        <v/>
      </c>
      <c r="AK59" s="26" t="str">
        <f t="shared" si="37"/>
        <v/>
      </c>
      <c r="AL59" s="26" t="str">
        <f t="shared" si="38"/>
        <v/>
      </c>
    </row>
    <row r="60" spans="1:38" x14ac:dyDescent="0.15">
      <c r="A60" s="14" t="str">
        <f>IFERROR(VLOOKUP('Route Analysis Tool'!B60,EffTable,4,FALSE),"")</f>
        <v/>
      </c>
      <c r="B60" s="15" t="str">
        <f>IFERROR(VLOOKUP('Route Analysis Tool'!B60,EffTable,2,FALSE),"")</f>
        <v/>
      </c>
      <c r="C60" s="15" t="str">
        <f>IFERROR(VLOOKUP('Route Analysis Tool'!B60,EffTable,3,FALSE),"")</f>
        <v/>
      </c>
      <c r="D60" s="16" t="str">
        <f>IF('Route Analysis Tool'!C60="","",'Route Analysis Tool'!C60)</f>
        <v/>
      </c>
      <c r="E60" s="16" t="str">
        <f>IF('Route Analysis Tool'!D60="","",'Route Analysis Tool'!D60)</f>
        <v/>
      </c>
      <c r="F60" s="17">
        <f>'Route Analysis Tool'!H60-'Route Analysis Tool'!F60</f>
        <v>0</v>
      </c>
      <c r="G60" s="17">
        <f>'Route Analysis Tool'!E60+1-'Route Analysis Tool'!I60</f>
        <v>1</v>
      </c>
      <c r="H60" s="16" cm="1">
        <f t="array" ref="H60">_xlfn.IFS('Route Analysis Tool'!J60='Drop Downs'!$A$2,1,'Route Analysis Tool'!J60='Drop Downs'!$A$3,0.9,'Route Analysis Tool'!J60='Drop Downs'!$A$4,0.8)</f>
        <v>0.8</v>
      </c>
      <c r="I60" s="16" t="e" cm="1">
        <f t="array" ref="I60">_xlfn.IFS('Route Analysis Tool'!M60='Drop Downs'!$E$2,0.75,'Route Analysis Tool'!M60='Drop Downs'!$E$3,0.7,'Route Analysis Tool'!M60='Drop Downs'!$E$4,0.65,'Route Analysis Tool'!M60='Drop Downs'!$E$5,0.6,'Route Analysis Tool'!M60='Drop Downs'!$E$6,0.55,'Route Analysis Tool'!M60='Drop Downs'!$E$7,0.5)</f>
        <v>#N/A</v>
      </c>
      <c r="J60" s="16" t="e" cm="1">
        <f t="array" ref="J60">_xlfn.IFS('Route Analysis Tool'!M60='Drop Downs'!$E$2,2,'Route Analysis Tool'!M60='Drop Downs'!$E$3,2,'Route Analysis Tool'!M60='Drop Downs'!$E$4,2,'Route Analysis Tool'!M60='Drop Downs'!$E$5,3,'Route Analysis Tool'!M60='Drop Downs'!$E$6,4,'Route Analysis Tool'!M60='Drop Downs'!$E$7,5)</f>
        <v>#N/A</v>
      </c>
      <c r="K60" s="16" t="str" cm="1">
        <f t="array" ref="K60">IFERROR(_xlfn.IFS('Route Analysis Tool'!N60='Drop Downs'!$F$2,1,'Route Analysis Tool'!N60='Drop Downs'!$F$3,0.8,'Route Analysis Tool'!N60='Drop Downs'!$F$4,0.9),"")</f>
        <v/>
      </c>
      <c r="L60" s="16" t="str" cm="1">
        <f t="array" ref="L60">IFERROR(_xlfn.IFS('Route Analysis Tool'!N60='Drop Downs'!$F$2,I60,'Route Analysis Tool'!N60='Drop Downs'!$F$3,K60,'Route Analysis Tool'!N60='Drop Downs'!$F$4,K60),"")</f>
        <v/>
      </c>
      <c r="M60" s="18">
        <f>'Route Analysis Tool'!K60</f>
        <v>0.8</v>
      </c>
      <c r="N60" s="18">
        <f>'Route Analysis Tool'!L60</f>
        <v>0.1</v>
      </c>
      <c r="O60" s="16" t="str" cm="1">
        <f t="array" ref="O60">IFERROR(_xlfn.IFS('Route Analysis Tool'!O60='Drop Downs'!$D$2,1,'Route Analysis Tool'!O60='Drop Downs'!$D$3,0),"")</f>
        <v/>
      </c>
      <c r="P60" s="19" t="str">
        <f t="shared" si="21"/>
        <v/>
      </c>
      <c r="Q60" s="14" t="str">
        <f t="shared" si="22"/>
        <v/>
      </c>
      <c r="R60" s="19" t="str">
        <f t="shared" si="23"/>
        <v/>
      </c>
      <c r="S60" s="19" t="str">
        <f>IFERROR(Q60*'Route Analysis Tool'!G60,"")</f>
        <v/>
      </c>
      <c r="T60" s="19" t="str">
        <f t="shared" si="24"/>
        <v/>
      </c>
      <c r="U60" s="19" t="str">
        <f t="shared" si="25"/>
        <v/>
      </c>
      <c r="V60" s="19" t="str">
        <f t="shared" si="26"/>
        <v/>
      </c>
      <c r="W60" s="19" t="str">
        <f t="shared" si="27"/>
        <v/>
      </c>
      <c r="X60" s="20" t="str">
        <f t="shared" si="28"/>
        <v/>
      </c>
      <c r="Y60" s="19" t="str">
        <f t="shared" si="29"/>
        <v/>
      </c>
      <c r="Z60" s="19" t="str">
        <f t="shared" si="10"/>
        <v/>
      </c>
      <c r="AA60" s="19" t="str">
        <f t="shared" si="30"/>
        <v/>
      </c>
      <c r="AB60" s="19" t="str">
        <f t="shared" si="31"/>
        <v/>
      </c>
      <c r="AC60" s="19" t="str">
        <f t="shared" si="32"/>
        <v/>
      </c>
      <c r="AD60" s="19" t="str">
        <f t="shared" si="33"/>
        <v/>
      </c>
      <c r="AE60" s="19" t="str">
        <f t="shared" si="34"/>
        <v/>
      </c>
      <c r="AF60" s="19" t="str">
        <f t="shared" si="35"/>
        <v/>
      </c>
      <c r="AG60" s="26" t="str">
        <f t="shared" si="36"/>
        <v/>
      </c>
      <c r="AH60" s="27" t="str">
        <f>IFERROR(O60*('Route Analysis Tool'!S60-J60)*(Calculations!F60*24),"")</f>
        <v/>
      </c>
      <c r="AI60" s="26" t="str">
        <f t="shared" si="18"/>
        <v/>
      </c>
      <c r="AJ60" s="27" t="str">
        <f>IFERROR(('Route Analysis Tool'!S60-J60)*(Calculations!G60*24),"")</f>
        <v/>
      </c>
      <c r="AK60" s="26" t="str">
        <f t="shared" si="37"/>
        <v/>
      </c>
      <c r="AL60" s="26" t="str">
        <f t="shared" si="38"/>
        <v/>
      </c>
    </row>
    <row r="61" spans="1:38" x14ac:dyDescent="0.15">
      <c r="A61" s="14" t="str">
        <f>IFERROR(VLOOKUP('Route Analysis Tool'!B61,EffTable,4,FALSE),"")</f>
        <v/>
      </c>
      <c r="B61" s="15" t="str">
        <f>IFERROR(VLOOKUP('Route Analysis Tool'!B61,EffTable,2,FALSE),"")</f>
        <v/>
      </c>
      <c r="C61" s="15" t="str">
        <f>IFERROR(VLOOKUP('Route Analysis Tool'!B61,EffTable,3,FALSE),"")</f>
        <v/>
      </c>
      <c r="D61" s="16" t="str">
        <f>IF('Route Analysis Tool'!C61="","",'Route Analysis Tool'!C61)</f>
        <v/>
      </c>
      <c r="E61" s="16" t="str">
        <f>IF('Route Analysis Tool'!D61="","",'Route Analysis Tool'!D61)</f>
        <v/>
      </c>
      <c r="F61" s="17">
        <f>'Route Analysis Tool'!H61-'Route Analysis Tool'!F61</f>
        <v>0</v>
      </c>
      <c r="G61" s="17">
        <f>'Route Analysis Tool'!E61+1-'Route Analysis Tool'!I61</f>
        <v>1</v>
      </c>
      <c r="H61" s="16" cm="1">
        <f t="array" ref="H61">_xlfn.IFS('Route Analysis Tool'!J61='Drop Downs'!$A$2,1,'Route Analysis Tool'!J61='Drop Downs'!$A$3,0.9,'Route Analysis Tool'!J61='Drop Downs'!$A$4,0.8)</f>
        <v>0.8</v>
      </c>
      <c r="I61" s="16" t="e" cm="1">
        <f t="array" ref="I61">_xlfn.IFS('Route Analysis Tool'!M61='Drop Downs'!$E$2,0.75,'Route Analysis Tool'!M61='Drop Downs'!$E$3,0.7,'Route Analysis Tool'!M61='Drop Downs'!$E$4,0.65,'Route Analysis Tool'!M61='Drop Downs'!$E$5,0.6,'Route Analysis Tool'!M61='Drop Downs'!$E$6,0.55,'Route Analysis Tool'!M61='Drop Downs'!$E$7,0.5)</f>
        <v>#N/A</v>
      </c>
      <c r="J61" s="16" t="e" cm="1">
        <f t="array" ref="J61">_xlfn.IFS('Route Analysis Tool'!M61='Drop Downs'!$E$2,2,'Route Analysis Tool'!M61='Drop Downs'!$E$3,2,'Route Analysis Tool'!M61='Drop Downs'!$E$4,2,'Route Analysis Tool'!M61='Drop Downs'!$E$5,3,'Route Analysis Tool'!M61='Drop Downs'!$E$6,4,'Route Analysis Tool'!M61='Drop Downs'!$E$7,5)</f>
        <v>#N/A</v>
      </c>
      <c r="K61" s="16" t="str" cm="1">
        <f t="array" ref="K61">IFERROR(_xlfn.IFS('Route Analysis Tool'!N61='Drop Downs'!$F$2,1,'Route Analysis Tool'!N61='Drop Downs'!$F$3,0.8,'Route Analysis Tool'!N61='Drop Downs'!$F$4,0.9),"")</f>
        <v/>
      </c>
      <c r="L61" s="16" t="str" cm="1">
        <f t="array" ref="L61">IFERROR(_xlfn.IFS('Route Analysis Tool'!N61='Drop Downs'!$F$2,I61,'Route Analysis Tool'!N61='Drop Downs'!$F$3,K61,'Route Analysis Tool'!N61='Drop Downs'!$F$4,K61),"")</f>
        <v/>
      </c>
      <c r="M61" s="18">
        <f>'Route Analysis Tool'!K61</f>
        <v>0.8</v>
      </c>
      <c r="N61" s="18">
        <f>'Route Analysis Tool'!L61</f>
        <v>0.1</v>
      </c>
      <c r="O61" s="16" t="str" cm="1">
        <f t="array" ref="O61">IFERROR(_xlfn.IFS('Route Analysis Tool'!O61='Drop Downs'!$D$2,1,'Route Analysis Tool'!O61='Drop Downs'!$D$3,0),"")</f>
        <v/>
      </c>
      <c r="P61" s="19" t="str">
        <f t="shared" si="21"/>
        <v/>
      </c>
      <c r="Q61" s="14" t="str">
        <f t="shared" si="22"/>
        <v/>
      </c>
      <c r="R61" s="19" t="str">
        <f t="shared" si="23"/>
        <v/>
      </c>
      <c r="S61" s="19" t="str">
        <f>IFERROR(Q61*'Route Analysis Tool'!G61,"")</f>
        <v/>
      </c>
      <c r="T61" s="19" t="str">
        <f t="shared" si="24"/>
        <v/>
      </c>
      <c r="U61" s="19" t="str">
        <f t="shared" si="25"/>
        <v/>
      </c>
      <c r="V61" s="19" t="str">
        <f t="shared" si="26"/>
        <v/>
      </c>
      <c r="W61" s="19" t="str">
        <f t="shared" si="27"/>
        <v/>
      </c>
      <c r="X61" s="20" t="str">
        <f t="shared" si="28"/>
        <v/>
      </c>
      <c r="Y61" s="19" t="str">
        <f t="shared" si="29"/>
        <v/>
      </c>
      <c r="Z61" s="19" t="str">
        <f t="shared" si="10"/>
        <v/>
      </c>
      <c r="AA61" s="19" t="str">
        <f t="shared" si="30"/>
        <v/>
      </c>
      <c r="AB61" s="19" t="str">
        <f t="shared" si="31"/>
        <v/>
      </c>
      <c r="AC61" s="19" t="str">
        <f t="shared" si="32"/>
        <v/>
      </c>
      <c r="AD61" s="19" t="str">
        <f t="shared" si="33"/>
        <v/>
      </c>
      <c r="AE61" s="19" t="str">
        <f t="shared" si="34"/>
        <v/>
      </c>
      <c r="AF61" s="19" t="str">
        <f t="shared" si="35"/>
        <v/>
      </c>
      <c r="AG61" s="26" t="str">
        <f t="shared" si="36"/>
        <v/>
      </c>
      <c r="AH61" s="27" t="str">
        <f>IFERROR(O61*('Route Analysis Tool'!S61-J61)*(Calculations!F61*24),"")</f>
        <v/>
      </c>
      <c r="AI61" s="26" t="str">
        <f t="shared" si="18"/>
        <v/>
      </c>
      <c r="AJ61" s="27" t="str">
        <f>IFERROR(('Route Analysis Tool'!S61-J61)*(Calculations!G61*24),"")</f>
        <v/>
      </c>
      <c r="AK61" s="26" t="str">
        <f t="shared" si="37"/>
        <v/>
      </c>
      <c r="AL61" s="26" t="str">
        <f t="shared" si="38"/>
        <v/>
      </c>
    </row>
    <row r="62" spans="1:38" x14ac:dyDescent="0.15">
      <c r="A62" s="14" t="str">
        <f>IFERROR(VLOOKUP('Route Analysis Tool'!B62,EffTable,4,FALSE),"")</f>
        <v/>
      </c>
      <c r="B62" s="15" t="str">
        <f>IFERROR(VLOOKUP('Route Analysis Tool'!B62,EffTable,2,FALSE),"")</f>
        <v/>
      </c>
      <c r="C62" s="15" t="str">
        <f>IFERROR(VLOOKUP('Route Analysis Tool'!B62,EffTable,3,FALSE),"")</f>
        <v/>
      </c>
      <c r="D62" s="16" t="str">
        <f>IF('Route Analysis Tool'!C62="","",'Route Analysis Tool'!C62)</f>
        <v/>
      </c>
      <c r="E62" s="16" t="str">
        <f>IF('Route Analysis Tool'!D62="","",'Route Analysis Tool'!D62)</f>
        <v/>
      </c>
      <c r="F62" s="17">
        <f>'Route Analysis Tool'!H62-'Route Analysis Tool'!F62</f>
        <v>0</v>
      </c>
      <c r="G62" s="17">
        <f>'Route Analysis Tool'!E62+1-'Route Analysis Tool'!I62</f>
        <v>1</v>
      </c>
      <c r="H62" s="16" cm="1">
        <f t="array" ref="H62">_xlfn.IFS('Route Analysis Tool'!J62='Drop Downs'!$A$2,1,'Route Analysis Tool'!J62='Drop Downs'!$A$3,0.9,'Route Analysis Tool'!J62='Drop Downs'!$A$4,0.8)</f>
        <v>0.8</v>
      </c>
      <c r="I62" s="16" t="e" cm="1">
        <f t="array" ref="I62">_xlfn.IFS('Route Analysis Tool'!M62='Drop Downs'!$E$2,0.75,'Route Analysis Tool'!M62='Drop Downs'!$E$3,0.7,'Route Analysis Tool'!M62='Drop Downs'!$E$4,0.65,'Route Analysis Tool'!M62='Drop Downs'!$E$5,0.6,'Route Analysis Tool'!M62='Drop Downs'!$E$6,0.55,'Route Analysis Tool'!M62='Drop Downs'!$E$7,0.5)</f>
        <v>#N/A</v>
      </c>
      <c r="J62" s="16" t="e" cm="1">
        <f t="array" ref="J62">_xlfn.IFS('Route Analysis Tool'!M62='Drop Downs'!$E$2,2,'Route Analysis Tool'!M62='Drop Downs'!$E$3,2,'Route Analysis Tool'!M62='Drop Downs'!$E$4,2,'Route Analysis Tool'!M62='Drop Downs'!$E$5,3,'Route Analysis Tool'!M62='Drop Downs'!$E$6,4,'Route Analysis Tool'!M62='Drop Downs'!$E$7,5)</f>
        <v>#N/A</v>
      </c>
      <c r="K62" s="16" t="str" cm="1">
        <f t="array" ref="K62">IFERROR(_xlfn.IFS('Route Analysis Tool'!N62='Drop Downs'!$F$2,1,'Route Analysis Tool'!N62='Drop Downs'!$F$3,0.8,'Route Analysis Tool'!N62='Drop Downs'!$F$4,0.9),"")</f>
        <v/>
      </c>
      <c r="L62" s="16" t="str" cm="1">
        <f t="array" ref="L62">IFERROR(_xlfn.IFS('Route Analysis Tool'!N62='Drop Downs'!$F$2,I62,'Route Analysis Tool'!N62='Drop Downs'!$F$3,K62,'Route Analysis Tool'!N62='Drop Downs'!$F$4,K62),"")</f>
        <v/>
      </c>
      <c r="M62" s="18">
        <f>'Route Analysis Tool'!K62</f>
        <v>0.8</v>
      </c>
      <c r="N62" s="18">
        <f>'Route Analysis Tool'!L62</f>
        <v>0.1</v>
      </c>
      <c r="O62" s="16" t="str" cm="1">
        <f t="array" ref="O62">IFERROR(_xlfn.IFS('Route Analysis Tool'!O62='Drop Downs'!$D$2,1,'Route Analysis Tool'!O62='Drop Downs'!$D$3,0),"")</f>
        <v/>
      </c>
      <c r="P62" s="19" t="str">
        <f t="shared" si="21"/>
        <v/>
      </c>
      <c r="Q62" s="14" t="str">
        <f t="shared" si="22"/>
        <v/>
      </c>
      <c r="R62" s="19" t="str">
        <f t="shared" si="23"/>
        <v/>
      </c>
      <c r="S62" s="19" t="str">
        <f>IFERROR(Q62*'Route Analysis Tool'!G62,"")</f>
        <v/>
      </c>
      <c r="T62" s="19" t="str">
        <f t="shared" si="24"/>
        <v/>
      </c>
      <c r="U62" s="19" t="str">
        <f t="shared" si="25"/>
        <v/>
      </c>
      <c r="V62" s="19" t="str">
        <f t="shared" si="26"/>
        <v/>
      </c>
      <c r="W62" s="19" t="str">
        <f t="shared" si="27"/>
        <v/>
      </c>
      <c r="X62" s="20" t="str">
        <f t="shared" si="28"/>
        <v/>
      </c>
      <c r="Y62" s="19" t="str">
        <f t="shared" si="29"/>
        <v/>
      </c>
      <c r="Z62" s="19" t="str">
        <f t="shared" si="10"/>
        <v/>
      </c>
      <c r="AA62" s="19" t="str">
        <f t="shared" si="30"/>
        <v/>
      </c>
      <c r="AB62" s="19" t="str">
        <f t="shared" si="31"/>
        <v/>
      </c>
      <c r="AC62" s="19" t="str">
        <f t="shared" si="32"/>
        <v/>
      </c>
      <c r="AD62" s="19" t="str">
        <f t="shared" si="33"/>
        <v/>
      </c>
      <c r="AE62" s="19" t="str">
        <f t="shared" si="34"/>
        <v/>
      </c>
      <c r="AF62" s="19" t="str">
        <f t="shared" si="35"/>
        <v/>
      </c>
      <c r="AG62" s="26" t="str">
        <f t="shared" si="36"/>
        <v/>
      </c>
      <c r="AH62" s="27" t="str">
        <f>IFERROR(O62*('Route Analysis Tool'!S62-J62)*(Calculations!F62*24),"")</f>
        <v/>
      </c>
      <c r="AI62" s="26" t="str">
        <f t="shared" si="18"/>
        <v/>
      </c>
      <c r="AJ62" s="27" t="str">
        <f>IFERROR(('Route Analysis Tool'!S62-J62)*(Calculations!G62*24),"")</f>
        <v/>
      </c>
      <c r="AK62" s="26" t="str">
        <f t="shared" si="37"/>
        <v/>
      </c>
      <c r="AL62" s="26" t="str">
        <f t="shared" si="38"/>
        <v/>
      </c>
    </row>
    <row r="63" spans="1:38" x14ac:dyDescent="0.15">
      <c r="A63" s="14" t="str">
        <f>IFERROR(VLOOKUP('Route Analysis Tool'!B63,EffTable,4,FALSE),"")</f>
        <v/>
      </c>
      <c r="B63" s="15" t="str">
        <f>IFERROR(VLOOKUP('Route Analysis Tool'!B63,EffTable,2,FALSE),"")</f>
        <v/>
      </c>
      <c r="C63" s="15" t="str">
        <f>IFERROR(VLOOKUP('Route Analysis Tool'!B63,EffTable,3,FALSE),"")</f>
        <v/>
      </c>
      <c r="D63" s="16" t="str">
        <f>IF('Route Analysis Tool'!C63="","",'Route Analysis Tool'!C63)</f>
        <v/>
      </c>
      <c r="E63" s="16" t="str">
        <f>IF('Route Analysis Tool'!D63="","",'Route Analysis Tool'!D63)</f>
        <v/>
      </c>
      <c r="F63" s="17">
        <f>'Route Analysis Tool'!H63-'Route Analysis Tool'!F63</f>
        <v>0</v>
      </c>
      <c r="G63" s="17">
        <f>'Route Analysis Tool'!E63+1-'Route Analysis Tool'!I63</f>
        <v>1</v>
      </c>
      <c r="H63" s="16" cm="1">
        <f t="array" ref="H63">_xlfn.IFS('Route Analysis Tool'!J63='Drop Downs'!$A$2,1,'Route Analysis Tool'!J63='Drop Downs'!$A$3,0.9,'Route Analysis Tool'!J63='Drop Downs'!$A$4,0.8)</f>
        <v>0.8</v>
      </c>
      <c r="I63" s="16" t="e" cm="1">
        <f t="array" ref="I63">_xlfn.IFS('Route Analysis Tool'!M63='Drop Downs'!$E$2,0.75,'Route Analysis Tool'!M63='Drop Downs'!$E$3,0.7,'Route Analysis Tool'!M63='Drop Downs'!$E$4,0.65,'Route Analysis Tool'!M63='Drop Downs'!$E$5,0.6,'Route Analysis Tool'!M63='Drop Downs'!$E$6,0.55,'Route Analysis Tool'!M63='Drop Downs'!$E$7,0.5)</f>
        <v>#N/A</v>
      </c>
      <c r="J63" s="16" t="e" cm="1">
        <f t="array" ref="J63">_xlfn.IFS('Route Analysis Tool'!M63='Drop Downs'!$E$2,2,'Route Analysis Tool'!M63='Drop Downs'!$E$3,2,'Route Analysis Tool'!M63='Drop Downs'!$E$4,2,'Route Analysis Tool'!M63='Drop Downs'!$E$5,3,'Route Analysis Tool'!M63='Drop Downs'!$E$6,4,'Route Analysis Tool'!M63='Drop Downs'!$E$7,5)</f>
        <v>#N/A</v>
      </c>
      <c r="K63" s="16" t="str" cm="1">
        <f t="array" ref="K63">IFERROR(_xlfn.IFS('Route Analysis Tool'!N63='Drop Downs'!$F$2,1,'Route Analysis Tool'!N63='Drop Downs'!$F$3,0.8,'Route Analysis Tool'!N63='Drop Downs'!$F$4,0.9),"")</f>
        <v/>
      </c>
      <c r="L63" s="16" t="str" cm="1">
        <f t="array" ref="L63">IFERROR(_xlfn.IFS('Route Analysis Tool'!N63='Drop Downs'!$F$2,I63,'Route Analysis Tool'!N63='Drop Downs'!$F$3,K63,'Route Analysis Tool'!N63='Drop Downs'!$F$4,K63),"")</f>
        <v/>
      </c>
      <c r="M63" s="18">
        <f>'Route Analysis Tool'!K63</f>
        <v>0.8</v>
      </c>
      <c r="N63" s="18">
        <f>'Route Analysis Tool'!L63</f>
        <v>0.1</v>
      </c>
      <c r="O63" s="16" t="str" cm="1">
        <f t="array" ref="O63">IFERROR(_xlfn.IFS('Route Analysis Tool'!O63='Drop Downs'!$D$2,1,'Route Analysis Tool'!O63='Drop Downs'!$D$3,0),"")</f>
        <v/>
      </c>
      <c r="P63" s="19" t="str">
        <f t="shared" si="21"/>
        <v/>
      </c>
      <c r="Q63" s="14" t="str">
        <f t="shared" si="22"/>
        <v/>
      </c>
      <c r="R63" s="19" t="str">
        <f t="shared" si="23"/>
        <v/>
      </c>
      <c r="S63" s="19" t="str">
        <f>IFERROR(Q63*'Route Analysis Tool'!G63,"")</f>
        <v/>
      </c>
      <c r="T63" s="19" t="str">
        <f t="shared" si="24"/>
        <v/>
      </c>
      <c r="U63" s="19" t="str">
        <f t="shared" si="25"/>
        <v/>
      </c>
      <c r="V63" s="19" t="str">
        <f t="shared" si="26"/>
        <v/>
      </c>
      <c r="W63" s="19" t="str">
        <f t="shared" si="27"/>
        <v/>
      </c>
      <c r="X63" s="20" t="str">
        <f t="shared" si="28"/>
        <v/>
      </c>
      <c r="Y63" s="19" t="str">
        <f t="shared" si="29"/>
        <v/>
      </c>
      <c r="Z63" s="19" t="str">
        <f t="shared" si="10"/>
        <v/>
      </c>
      <c r="AA63" s="19" t="str">
        <f t="shared" si="30"/>
        <v/>
      </c>
      <c r="AB63" s="19" t="str">
        <f t="shared" si="31"/>
        <v/>
      </c>
      <c r="AC63" s="19" t="str">
        <f t="shared" si="32"/>
        <v/>
      </c>
      <c r="AD63" s="19" t="str">
        <f t="shared" si="33"/>
        <v/>
      </c>
      <c r="AE63" s="19" t="str">
        <f t="shared" si="34"/>
        <v/>
      </c>
      <c r="AF63" s="19" t="str">
        <f t="shared" si="35"/>
        <v/>
      </c>
      <c r="AG63" s="26" t="str">
        <f t="shared" si="36"/>
        <v/>
      </c>
      <c r="AH63" s="27" t="str">
        <f>IFERROR(O63*('Route Analysis Tool'!S63-J63)*(Calculations!F63*24),"")</f>
        <v/>
      </c>
      <c r="AI63" s="26" t="str">
        <f t="shared" si="18"/>
        <v/>
      </c>
      <c r="AJ63" s="27" t="str">
        <f>IFERROR(('Route Analysis Tool'!S63-J63)*(Calculations!G63*24),"")</f>
        <v/>
      </c>
      <c r="AK63" s="26" t="str">
        <f t="shared" si="37"/>
        <v/>
      </c>
      <c r="AL63" s="26" t="str">
        <f t="shared" si="38"/>
        <v/>
      </c>
    </row>
    <row r="64" spans="1:38" x14ac:dyDescent="0.15">
      <c r="A64" s="14" t="str">
        <f>IFERROR(VLOOKUP('Route Analysis Tool'!B64,EffTable,4,FALSE),"")</f>
        <v/>
      </c>
      <c r="B64" s="15" t="str">
        <f>IFERROR(VLOOKUP('Route Analysis Tool'!B64,EffTable,2,FALSE),"")</f>
        <v/>
      </c>
      <c r="C64" s="15" t="str">
        <f>IFERROR(VLOOKUP('Route Analysis Tool'!B64,EffTable,3,FALSE),"")</f>
        <v/>
      </c>
      <c r="D64" s="16" t="str">
        <f>IF('Route Analysis Tool'!C64="","",'Route Analysis Tool'!C64)</f>
        <v/>
      </c>
      <c r="E64" s="16" t="str">
        <f>IF('Route Analysis Tool'!D64="","",'Route Analysis Tool'!D64)</f>
        <v/>
      </c>
      <c r="F64" s="17">
        <f>'Route Analysis Tool'!H64-'Route Analysis Tool'!F64</f>
        <v>0</v>
      </c>
      <c r="G64" s="17">
        <f>'Route Analysis Tool'!E64+1-'Route Analysis Tool'!I64</f>
        <v>1</v>
      </c>
      <c r="H64" s="16" cm="1">
        <f t="array" ref="H64">_xlfn.IFS('Route Analysis Tool'!J64='Drop Downs'!$A$2,1,'Route Analysis Tool'!J64='Drop Downs'!$A$3,0.9,'Route Analysis Tool'!J64='Drop Downs'!$A$4,0.8)</f>
        <v>0.8</v>
      </c>
      <c r="I64" s="16" t="e" cm="1">
        <f t="array" ref="I64">_xlfn.IFS('Route Analysis Tool'!M64='Drop Downs'!$E$2,0.75,'Route Analysis Tool'!M64='Drop Downs'!$E$3,0.7,'Route Analysis Tool'!M64='Drop Downs'!$E$4,0.65,'Route Analysis Tool'!M64='Drop Downs'!$E$5,0.6,'Route Analysis Tool'!M64='Drop Downs'!$E$6,0.55,'Route Analysis Tool'!M64='Drop Downs'!$E$7,0.5)</f>
        <v>#N/A</v>
      </c>
      <c r="J64" s="16" t="e" cm="1">
        <f t="array" ref="J64">_xlfn.IFS('Route Analysis Tool'!M64='Drop Downs'!$E$2,2,'Route Analysis Tool'!M64='Drop Downs'!$E$3,2,'Route Analysis Tool'!M64='Drop Downs'!$E$4,2,'Route Analysis Tool'!M64='Drop Downs'!$E$5,3,'Route Analysis Tool'!M64='Drop Downs'!$E$6,4,'Route Analysis Tool'!M64='Drop Downs'!$E$7,5)</f>
        <v>#N/A</v>
      </c>
      <c r="K64" s="16" t="str" cm="1">
        <f t="array" ref="K64">IFERROR(_xlfn.IFS('Route Analysis Tool'!N64='Drop Downs'!$F$2,1,'Route Analysis Tool'!N64='Drop Downs'!$F$3,0.8,'Route Analysis Tool'!N64='Drop Downs'!$F$4,0.9),"")</f>
        <v/>
      </c>
      <c r="L64" s="16" t="str" cm="1">
        <f t="array" ref="L64">IFERROR(_xlfn.IFS('Route Analysis Tool'!N64='Drop Downs'!$F$2,I64,'Route Analysis Tool'!N64='Drop Downs'!$F$3,K64,'Route Analysis Tool'!N64='Drop Downs'!$F$4,K64),"")</f>
        <v/>
      </c>
      <c r="M64" s="18">
        <f>'Route Analysis Tool'!K64</f>
        <v>0.8</v>
      </c>
      <c r="N64" s="18">
        <f>'Route Analysis Tool'!L64</f>
        <v>0.1</v>
      </c>
      <c r="O64" s="16" t="str" cm="1">
        <f t="array" ref="O64">IFERROR(_xlfn.IFS('Route Analysis Tool'!O64='Drop Downs'!$D$2,1,'Route Analysis Tool'!O64='Drop Downs'!$D$3,0),"")</f>
        <v/>
      </c>
      <c r="P64" s="19" t="str">
        <f t="shared" si="21"/>
        <v/>
      </c>
      <c r="Q64" s="14" t="str">
        <f t="shared" si="22"/>
        <v/>
      </c>
      <c r="R64" s="19" t="str">
        <f t="shared" si="23"/>
        <v/>
      </c>
      <c r="S64" s="19" t="str">
        <f>IFERROR(Q64*'Route Analysis Tool'!G64,"")</f>
        <v/>
      </c>
      <c r="T64" s="19" t="str">
        <f t="shared" si="24"/>
        <v/>
      </c>
      <c r="U64" s="19" t="str">
        <f t="shared" si="25"/>
        <v/>
      </c>
      <c r="V64" s="19" t="str">
        <f t="shared" si="26"/>
        <v/>
      </c>
      <c r="W64" s="19" t="str">
        <f t="shared" si="27"/>
        <v/>
      </c>
      <c r="X64" s="20" t="str">
        <f t="shared" si="28"/>
        <v/>
      </c>
      <c r="Y64" s="19" t="str">
        <f t="shared" si="29"/>
        <v/>
      </c>
      <c r="Z64" s="19" t="str">
        <f t="shared" si="10"/>
        <v/>
      </c>
      <c r="AA64" s="19" t="str">
        <f t="shared" si="30"/>
        <v/>
      </c>
      <c r="AB64" s="19" t="str">
        <f t="shared" si="31"/>
        <v/>
      </c>
      <c r="AC64" s="19" t="str">
        <f t="shared" si="32"/>
        <v/>
      </c>
      <c r="AD64" s="19" t="str">
        <f t="shared" si="33"/>
        <v/>
      </c>
      <c r="AE64" s="19" t="str">
        <f t="shared" si="34"/>
        <v/>
      </c>
      <c r="AF64" s="19" t="str">
        <f t="shared" si="35"/>
        <v/>
      </c>
      <c r="AG64" s="26" t="str">
        <f t="shared" si="36"/>
        <v/>
      </c>
      <c r="AH64" s="27" t="str">
        <f>IFERROR(O64*('Route Analysis Tool'!S64-J64)*(Calculations!F64*24),"")</f>
        <v/>
      </c>
      <c r="AI64" s="26" t="str">
        <f t="shared" si="18"/>
        <v/>
      </c>
      <c r="AJ64" s="27" t="str">
        <f>IFERROR(('Route Analysis Tool'!S64-J64)*(Calculations!G64*24),"")</f>
        <v/>
      </c>
      <c r="AK64" s="26" t="str">
        <f t="shared" si="37"/>
        <v/>
      </c>
      <c r="AL64" s="26" t="str">
        <f t="shared" si="38"/>
        <v/>
      </c>
    </row>
    <row r="65" spans="1:38" x14ac:dyDescent="0.15">
      <c r="A65" s="14" t="str">
        <f>IFERROR(VLOOKUP('Route Analysis Tool'!B65,EffTable,4,FALSE),"")</f>
        <v/>
      </c>
      <c r="B65" s="15" t="str">
        <f>IFERROR(VLOOKUP('Route Analysis Tool'!B65,EffTable,2,FALSE),"")</f>
        <v/>
      </c>
      <c r="C65" s="15" t="str">
        <f>IFERROR(VLOOKUP('Route Analysis Tool'!B65,EffTable,3,FALSE),"")</f>
        <v/>
      </c>
      <c r="D65" s="16" t="str">
        <f>IF('Route Analysis Tool'!C65="","",'Route Analysis Tool'!C65)</f>
        <v/>
      </c>
      <c r="E65" s="16" t="str">
        <f>IF('Route Analysis Tool'!D65="","",'Route Analysis Tool'!D65)</f>
        <v/>
      </c>
      <c r="F65" s="17">
        <f>'Route Analysis Tool'!H65-'Route Analysis Tool'!F65</f>
        <v>0</v>
      </c>
      <c r="G65" s="17">
        <f>'Route Analysis Tool'!E65+1-'Route Analysis Tool'!I65</f>
        <v>1</v>
      </c>
      <c r="H65" s="16" cm="1">
        <f t="array" ref="H65">_xlfn.IFS('Route Analysis Tool'!J65='Drop Downs'!$A$2,1,'Route Analysis Tool'!J65='Drop Downs'!$A$3,0.9,'Route Analysis Tool'!J65='Drop Downs'!$A$4,0.8)</f>
        <v>0.8</v>
      </c>
      <c r="I65" s="16" t="e" cm="1">
        <f t="array" ref="I65">_xlfn.IFS('Route Analysis Tool'!M65='Drop Downs'!$E$2,0.75,'Route Analysis Tool'!M65='Drop Downs'!$E$3,0.7,'Route Analysis Tool'!M65='Drop Downs'!$E$4,0.65,'Route Analysis Tool'!M65='Drop Downs'!$E$5,0.6,'Route Analysis Tool'!M65='Drop Downs'!$E$6,0.55,'Route Analysis Tool'!M65='Drop Downs'!$E$7,0.5)</f>
        <v>#N/A</v>
      </c>
      <c r="J65" s="16" t="e" cm="1">
        <f t="array" ref="J65">_xlfn.IFS('Route Analysis Tool'!M65='Drop Downs'!$E$2,2,'Route Analysis Tool'!M65='Drop Downs'!$E$3,2,'Route Analysis Tool'!M65='Drop Downs'!$E$4,2,'Route Analysis Tool'!M65='Drop Downs'!$E$5,3,'Route Analysis Tool'!M65='Drop Downs'!$E$6,4,'Route Analysis Tool'!M65='Drop Downs'!$E$7,5)</f>
        <v>#N/A</v>
      </c>
      <c r="K65" s="16" t="str" cm="1">
        <f t="array" ref="K65">IFERROR(_xlfn.IFS('Route Analysis Tool'!N65='Drop Downs'!$F$2,1,'Route Analysis Tool'!N65='Drop Downs'!$F$3,0.8,'Route Analysis Tool'!N65='Drop Downs'!$F$4,0.9),"")</f>
        <v/>
      </c>
      <c r="L65" s="16" t="str" cm="1">
        <f t="array" ref="L65">IFERROR(_xlfn.IFS('Route Analysis Tool'!N65='Drop Downs'!$F$2,I65,'Route Analysis Tool'!N65='Drop Downs'!$F$3,K65,'Route Analysis Tool'!N65='Drop Downs'!$F$4,K65),"")</f>
        <v/>
      </c>
      <c r="M65" s="18">
        <f>'Route Analysis Tool'!K65</f>
        <v>0.8</v>
      </c>
      <c r="N65" s="18">
        <f>'Route Analysis Tool'!L65</f>
        <v>0.1</v>
      </c>
      <c r="O65" s="16" t="str" cm="1">
        <f t="array" ref="O65">IFERROR(_xlfn.IFS('Route Analysis Tool'!O65='Drop Downs'!$D$2,1,'Route Analysis Tool'!O65='Drop Downs'!$D$3,0),"")</f>
        <v/>
      </c>
      <c r="P65" s="19" t="str">
        <f t="shared" si="21"/>
        <v/>
      </c>
      <c r="Q65" s="14" t="str">
        <f t="shared" si="22"/>
        <v/>
      </c>
      <c r="R65" s="19" t="str">
        <f t="shared" si="23"/>
        <v/>
      </c>
      <c r="S65" s="19" t="str">
        <f>IFERROR(Q65*'Route Analysis Tool'!G65,"")</f>
        <v/>
      </c>
      <c r="T65" s="19" t="str">
        <f t="shared" si="24"/>
        <v/>
      </c>
      <c r="U65" s="19" t="str">
        <f t="shared" si="25"/>
        <v/>
      </c>
      <c r="V65" s="19" t="str">
        <f t="shared" si="26"/>
        <v/>
      </c>
      <c r="W65" s="19" t="str">
        <f t="shared" si="27"/>
        <v/>
      </c>
      <c r="X65" s="20" t="str">
        <f t="shared" si="28"/>
        <v/>
      </c>
      <c r="Y65" s="19" t="str">
        <f t="shared" si="29"/>
        <v/>
      </c>
      <c r="Z65" s="19" t="str">
        <f t="shared" si="10"/>
        <v/>
      </c>
      <c r="AA65" s="19" t="str">
        <f t="shared" si="30"/>
        <v/>
      </c>
      <c r="AB65" s="19" t="str">
        <f t="shared" si="31"/>
        <v/>
      </c>
      <c r="AC65" s="19" t="str">
        <f t="shared" si="32"/>
        <v/>
      </c>
      <c r="AD65" s="19" t="str">
        <f t="shared" si="33"/>
        <v/>
      </c>
      <c r="AE65" s="19" t="str">
        <f t="shared" si="34"/>
        <v/>
      </c>
      <c r="AF65" s="19" t="str">
        <f t="shared" si="35"/>
        <v/>
      </c>
      <c r="AG65" s="26" t="str">
        <f t="shared" si="36"/>
        <v/>
      </c>
      <c r="AH65" s="27" t="str">
        <f>IFERROR(O65*('Route Analysis Tool'!S65-J65)*(Calculations!F65*24),"")</f>
        <v/>
      </c>
      <c r="AI65" s="26" t="str">
        <f t="shared" si="18"/>
        <v/>
      </c>
      <c r="AJ65" s="27" t="str">
        <f>IFERROR(('Route Analysis Tool'!S65-J65)*(Calculations!G65*24),"")</f>
        <v/>
      </c>
      <c r="AK65" s="26" t="str">
        <f t="shared" si="37"/>
        <v/>
      </c>
      <c r="AL65" s="26" t="str">
        <f t="shared" si="38"/>
        <v/>
      </c>
    </row>
    <row r="66" spans="1:38" x14ac:dyDescent="0.15">
      <c r="A66" s="14" t="str">
        <f>IFERROR(VLOOKUP('Route Analysis Tool'!B66,EffTable,4,FALSE),"")</f>
        <v/>
      </c>
      <c r="B66" s="15" t="str">
        <f>IFERROR(VLOOKUP('Route Analysis Tool'!B66,EffTable,2,FALSE),"")</f>
        <v/>
      </c>
      <c r="C66" s="15" t="str">
        <f>IFERROR(VLOOKUP('Route Analysis Tool'!B66,EffTable,3,FALSE),"")</f>
        <v/>
      </c>
      <c r="D66" s="16" t="str">
        <f>IF('Route Analysis Tool'!C66="","",'Route Analysis Tool'!C66)</f>
        <v/>
      </c>
      <c r="E66" s="16" t="str">
        <f>IF('Route Analysis Tool'!D66="","",'Route Analysis Tool'!D66)</f>
        <v/>
      </c>
      <c r="F66" s="17">
        <f>'Route Analysis Tool'!H66-'Route Analysis Tool'!F66</f>
        <v>0</v>
      </c>
      <c r="G66" s="17">
        <f>'Route Analysis Tool'!E66+1-'Route Analysis Tool'!I66</f>
        <v>1</v>
      </c>
      <c r="H66" s="16" cm="1">
        <f t="array" ref="H66">_xlfn.IFS('Route Analysis Tool'!J66='Drop Downs'!$A$2,1,'Route Analysis Tool'!J66='Drop Downs'!$A$3,0.9,'Route Analysis Tool'!J66='Drop Downs'!$A$4,0.8)</f>
        <v>0.8</v>
      </c>
      <c r="I66" s="16" t="e" cm="1">
        <f t="array" ref="I66">_xlfn.IFS('Route Analysis Tool'!M66='Drop Downs'!$E$2,0.75,'Route Analysis Tool'!M66='Drop Downs'!$E$3,0.7,'Route Analysis Tool'!M66='Drop Downs'!$E$4,0.65,'Route Analysis Tool'!M66='Drop Downs'!$E$5,0.6,'Route Analysis Tool'!M66='Drop Downs'!$E$6,0.55,'Route Analysis Tool'!M66='Drop Downs'!$E$7,0.5)</f>
        <v>#N/A</v>
      </c>
      <c r="J66" s="16" t="e" cm="1">
        <f t="array" ref="J66">_xlfn.IFS('Route Analysis Tool'!M66='Drop Downs'!$E$2,2,'Route Analysis Tool'!M66='Drop Downs'!$E$3,2,'Route Analysis Tool'!M66='Drop Downs'!$E$4,2,'Route Analysis Tool'!M66='Drop Downs'!$E$5,3,'Route Analysis Tool'!M66='Drop Downs'!$E$6,4,'Route Analysis Tool'!M66='Drop Downs'!$E$7,5)</f>
        <v>#N/A</v>
      </c>
      <c r="K66" s="16" t="str" cm="1">
        <f t="array" ref="K66">IFERROR(_xlfn.IFS('Route Analysis Tool'!N66='Drop Downs'!$F$2,1,'Route Analysis Tool'!N66='Drop Downs'!$F$3,0.8,'Route Analysis Tool'!N66='Drop Downs'!$F$4,0.9),"")</f>
        <v/>
      </c>
      <c r="L66" s="16" t="str" cm="1">
        <f t="array" ref="L66">IFERROR(_xlfn.IFS('Route Analysis Tool'!N66='Drop Downs'!$F$2,I66,'Route Analysis Tool'!N66='Drop Downs'!$F$3,K66,'Route Analysis Tool'!N66='Drop Downs'!$F$4,K66),"")</f>
        <v/>
      </c>
      <c r="M66" s="18">
        <f>'Route Analysis Tool'!K66</f>
        <v>0.8</v>
      </c>
      <c r="N66" s="18">
        <f>'Route Analysis Tool'!L66</f>
        <v>0.1</v>
      </c>
      <c r="O66" s="16" t="str" cm="1">
        <f t="array" ref="O66">IFERROR(_xlfn.IFS('Route Analysis Tool'!O66='Drop Downs'!$D$2,1,'Route Analysis Tool'!O66='Drop Downs'!$D$3,0),"")</f>
        <v/>
      </c>
      <c r="P66" s="19" t="str">
        <f t="shared" si="21"/>
        <v/>
      </c>
      <c r="Q66" s="14" t="str">
        <f t="shared" si="22"/>
        <v/>
      </c>
      <c r="R66" s="19" t="str">
        <f t="shared" si="23"/>
        <v/>
      </c>
      <c r="S66" s="19" t="str">
        <f>IFERROR(Q66*'Route Analysis Tool'!G66,"")</f>
        <v/>
      </c>
      <c r="T66" s="19" t="str">
        <f t="shared" si="24"/>
        <v/>
      </c>
      <c r="U66" s="19" t="str">
        <f t="shared" si="25"/>
        <v/>
      </c>
      <c r="V66" s="19" t="str">
        <f t="shared" si="26"/>
        <v/>
      </c>
      <c r="W66" s="19" t="str">
        <f t="shared" si="27"/>
        <v/>
      </c>
      <c r="X66" s="20" t="str">
        <f t="shared" si="28"/>
        <v/>
      </c>
      <c r="Y66" s="19" t="str">
        <f t="shared" si="29"/>
        <v/>
      </c>
      <c r="Z66" s="19" t="str">
        <f t="shared" si="10"/>
        <v/>
      </c>
      <c r="AA66" s="19" t="str">
        <f t="shared" si="30"/>
        <v/>
      </c>
      <c r="AB66" s="19" t="str">
        <f t="shared" si="31"/>
        <v/>
      </c>
      <c r="AC66" s="19" t="str">
        <f t="shared" si="32"/>
        <v/>
      </c>
      <c r="AD66" s="19" t="str">
        <f t="shared" si="33"/>
        <v/>
      </c>
      <c r="AE66" s="19" t="str">
        <f t="shared" si="34"/>
        <v/>
      </c>
      <c r="AF66" s="19" t="str">
        <f t="shared" si="35"/>
        <v/>
      </c>
      <c r="AG66" s="26" t="str">
        <f t="shared" si="36"/>
        <v/>
      </c>
      <c r="AH66" s="27" t="str">
        <f>IFERROR(O66*('Route Analysis Tool'!S66-J66)*(Calculations!F66*24),"")</f>
        <v/>
      </c>
      <c r="AI66" s="26" t="str">
        <f t="shared" si="18"/>
        <v/>
      </c>
      <c r="AJ66" s="27" t="str">
        <f>IFERROR(('Route Analysis Tool'!S66-J66)*(Calculations!G66*24),"")</f>
        <v/>
      </c>
      <c r="AK66" s="26" t="str">
        <f t="shared" si="37"/>
        <v/>
      </c>
      <c r="AL66" s="26" t="str">
        <f t="shared" si="38"/>
        <v/>
      </c>
    </row>
    <row r="67" spans="1:38" x14ac:dyDescent="0.15">
      <c r="A67" s="14" t="str">
        <f>IFERROR(VLOOKUP('Route Analysis Tool'!B67,EffTable,4,FALSE),"")</f>
        <v/>
      </c>
      <c r="B67" s="15" t="str">
        <f>IFERROR(VLOOKUP('Route Analysis Tool'!B67,EffTable,2,FALSE),"")</f>
        <v/>
      </c>
      <c r="C67" s="15" t="str">
        <f>IFERROR(VLOOKUP('Route Analysis Tool'!B67,EffTable,3,FALSE),"")</f>
        <v/>
      </c>
      <c r="D67" s="16" t="str">
        <f>IF('Route Analysis Tool'!C67="","",'Route Analysis Tool'!C67)</f>
        <v/>
      </c>
      <c r="E67" s="16" t="str">
        <f>IF('Route Analysis Tool'!D67="","",'Route Analysis Tool'!D67)</f>
        <v/>
      </c>
      <c r="F67" s="17">
        <f>'Route Analysis Tool'!H67-'Route Analysis Tool'!F67</f>
        <v>0</v>
      </c>
      <c r="G67" s="17">
        <f>'Route Analysis Tool'!E67+1-'Route Analysis Tool'!I67</f>
        <v>1</v>
      </c>
      <c r="H67" s="16" cm="1">
        <f t="array" ref="H67">_xlfn.IFS('Route Analysis Tool'!J67='Drop Downs'!$A$2,1,'Route Analysis Tool'!J67='Drop Downs'!$A$3,0.9,'Route Analysis Tool'!J67='Drop Downs'!$A$4,0.8)</f>
        <v>0.8</v>
      </c>
      <c r="I67" s="16" t="e" cm="1">
        <f t="array" ref="I67">_xlfn.IFS('Route Analysis Tool'!M67='Drop Downs'!$E$2,0.75,'Route Analysis Tool'!M67='Drop Downs'!$E$3,0.7,'Route Analysis Tool'!M67='Drop Downs'!$E$4,0.65,'Route Analysis Tool'!M67='Drop Downs'!$E$5,0.6,'Route Analysis Tool'!M67='Drop Downs'!$E$6,0.55,'Route Analysis Tool'!M67='Drop Downs'!$E$7,0.5)</f>
        <v>#N/A</v>
      </c>
      <c r="J67" s="16" t="e" cm="1">
        <f t="array" ref="J67">_xlfn.IFS('Route Analysis Tool'!M67='Drop Downs'!$E$2,2,'Route Analysis Tool'!M67='Drop Downs'!$E$3,2,'Route Analysis Tool'!M67='Drop Downs'!$E$4,2,'Route Analysis Tool'!M67='Drop Downs'!$E$5,3,'Route Analysis Tool'!M67='Drop Downs'!$E$6,4,'Route Analysis Tool'!M67='Drop Downs'!$E$7,5)</f>
        <v>#N/A</v>
      </c>
      <c r="K67" s="16" t="str" cm="1">
        <f t="array" ref="K67">IFERROR(_xlfn.IFS('Route Analysis Tool'!N67='Drop Downs'!$F$2,1,'Route Analysis Tool'!N67='Drop Downs'!$F$3,0.8,'Route Analysis Tool'!N67='Drop Downs'!$F$4,0.9),"")</f>
        <v/>
      </c>
      <c r="L67" s="16" t="str" cm="1">
        <f t="array" ref="L67">IFERROR(_xlfn.IFS('Route Analysis Tool'!N67='Drop Downs'!$F$2,I67,'Route Analysis Tool'!N67='Drop Downs'!$F$3,K67,'Route Analysis Tool'!N67='Drop Downs'!$F$4,K67),"")</f>
        <v/>
      </c>
      <c r="M67" s="18">
        <f>'Route Analysis Tool'!K67</f>
        <v>0.8</v>
      </c>
      <c r="N67" s="18">
        <f>'Route Analysis Tool'!L67</f>
        <v>0.1</v>
      </c>
      <c r="O67" s="16" t="str" cm="1">
        <f t="array" ref="O67">IFERROR(_xlfn.IFS('Route Analysis Tool'!O67='Drop Downs'!$D$2,1,'Route Analysis Tool'!O67='Drop Downs'!$D$3,0),"")</f>
        <v/>
      </c>
      <c r="P67" s="19" t="str">
        <f t="shared" si="21"/>
        <v/>
      </c>
      <c r="Q67" s="14" t="str">
        <f t="shared" si="22"/>
        <v/>
      </c>
      <c r="R67" s="19" t="str">
        <f t="shared" si="23"/>
        <v/>
      </c>
      <c r="S67" s="19" t="str">
        <f>IFERROR(Q67*'Route Analysis Tool'!G67,"")</f>
        <v/>
      </c>
      <c r="T67" s="19" t="str">
        <f t="shared" si="24"/>
        <v/>
      </c>
      <c r="U67" s="19" t="str">
        <f t="shared" si="25"/>
        <v/>
      </c>
      <c r="V67" s="19" t="str">
        <f t="shared" si="26"/>
        <v/>
      </c>
      <c r="W67" s="19" t="str">
        <f t="shared" si="27"/>
        <v/>
      </c>
      <c r="X67" s="20" t="str">
        <f t="shared" si="28"/>
        <v/>
      </c>
      <c r="Y67" s="19" t="str">
        <f t="shared" si="29"/>
        <v/>
      </c>
      <c r="Z67" s="19" t="str">
        <f t="shared" si="10"/>
        <v/>
      </c>
      <c r="AA67" s="19" t="str">
        <f t="shared" si="30"/>
        <v/>
      </c>
      <c r="AB67" s="19" t="str">
        <f t="shared" si="31"/>
        <v/>
      </c>
      <c r="AC67" s="19" t="str">
        <f t="shared" si="32"/>
        <v/>
      </c>
      <c r="AD67" s="19" t="str">
        <f t="shared" si="33"/>
        <v/>
      </c>
      <c r="AE67" s="19" t="str">
        <f t="shared" si="34"/>
        <v/>
      </c>
      <c r="AF67" s="19" t="str">
        <f t="shared" si="35"/>
        <v/>
      </c>
      <c r="AG67" s="26" t="str">
        <f t="shared" si="36"/>
        <v/>
      </c>
      <c r="AH67" s="27" t="str">
        <f>IFERROR(O67*('Route Analysis Tool'!S67-J67)*(Calculations!F67*24),"")</f>
        <v/>
      </c>
      <c r="AI67" s="26" t="str">
        <f t="shared" si="18"/>
        <v/>
      </c>
      <c r="AJ67" s="27" t="str">
        <f>IFERROR(('Route Analysis Tool'!S67-J67)*(Calculations!G67*24),"")</f>
        <v/>
      </c>
      <c r="AK67" s="26" t="str">
        <f t="shared" si="37"/>
        <v/>
      </c>
      <c r="AL67" s="26" t="str">
        <f t="shared" si="38"/>
        <v/>
      </c>
    </row>
    <row r="68" spans="1:38" x14ac:dyDescent="0.15">
      <c r="A68" s="14" t="str">
        <f>IFERROR(VLOOKUP('Route Analysis Tool'!B68,EffTable,4,FALSE),"")</f>
        <v/>
      </c>
      <c r="B68" s="15" t="str">
        <f>IFERROR(VLOOKUP('Route Analysis Tool'!B68,EffTable,2,FALSE),"")</f>
        <v/>
      </c>
      <c r="C68" s="15" t="str">
        <f>IFERROR(VLOOKUP('Route Analysis Tool'!B68,EffTable,3,FALSE),"")</f>
        <v/>
      </c>
      <c r="D68" s="16" t="str">
        <f>IF('Route Analysis Tool'!C68="","",'Route Analysis Tool'!C68)</f>
        <v/>
      </c>
      <c r="E68" s="16" t="str">
        <f>IF('Route Analysis Tool'!D68="","",'Route Analysis Tool'!D68)</f>
        <v/>
      </c>
      <c r="F68" s="17">
        <f>'Route Analysis Tool'!H68-'Route Analysis Tool'!F68</f>
        <v>0</v>
      </c>
      <c r="G68" s="17">
        <f>'Route Analysis Tool'!E68+1-'Route Analysis Tool'!I68</f>
        <v>1</v>
      </c>
      <c r="H68" s="16" cm="1">
        <f t="array" ref="H68">_xlfn.IFS('Route Analysis Tool'!J68='Drop Downs'!$A$2,1,'Route Analysis Tool'!J68='Drop Downs'!$A$3,0.9,'Route Analysis Tool'!J68='Drop Downs'!$A$4,0.8)</f>
        <v>0.8</v>
      </c>
      <c r="I68" s="16" t="e" cm="1">
        <f t="array" ref="I68">_xlfn.IFS('Route Analysis Tool'!M68='Drop Downs'!$E$2,0.75,'Route Analysis Tool'!M68='Drop Downs'!$E$3,0.7,'Route Analysis Tool'!M68='Drop Downs'!$E$4,0.65,'Route Analysis Tool'!M68='Drop Downs'!$E$5,0.6,'Route Analysis Tool'!M68='Drop Downs'!$E$6,0.55,'Route Analysis Tool'!M68='Drop Downs'!$E$7,0.5)</f>
        <v>#N/A</v>
      </c>
      <c r="J68" s="16" t="e" cm="1">
        <f t="array" ref="J68">_xlfn.IFS('Route Analysis Tool'!M68='Drop Downs'!$E$2,2,'Route Analysis Tool'!M68='Drop Downs'!$E$3,2,'Route Analysis Tool'!M68='Drop Downs'!$E$4,2,'Route Analysis Tool'!M68='Drop Downs'!$E$5,3,'Route Analysis Tool'!M68='Drop Downs'!$E$6,4,'Route Analysis Tool'!M68='Drop Downs'!$E$7,5)</f>
        <v>#N/A</v>
      </c>
      <c r="K68" s="16" t="str" cm="1">
        <f t="array" ref="K68">IFERROR(_xlfn.IFS('Route Analysis Tool'!N68='Drop Downs'!$F$2,1,'Route Analysis Tool'!N68='Drop Downs'!$F$3,0.8,'Route Analysis Tool'!N68='Drop Downs'!$F$4,0.9),"")</f>
        <v/>
      </c>
      <c r="L68" s="16" t="str" cm="1">
        <f t="array" ref="L68">IFERROR(_xlfn.IFS('Route Analysis Tool'!N68='Drop Downs'!$F$2,I68,'Route Analysis Tool'!N68='Drop Downs'!$F$3,K68,'Route Analysis Tool'!N68='Drop Downs'!$F$4,K68),"")</f>
        <v/>
      </c>
      <c r="M68" s="18">
        <f>'Route Analysis Tool'!K68</f>
        <v>0.8</v>
      </c>
      <c r="N68" s="18">
        <f>'Route Analysis Tool'!L68</f>
        <v>0.1</v>
      </c>
      <c r="O68" s="16" t="str" cm="1">
        <f t="array" ref="O68">IFERROR(_xlfn.IFS('Route Analysis Tool'!O68='Drop Downs'!$D$2,1,'Route Analysis Tool'!O68='Drop Downs'!$D$3,0),"")</f>
        <v/>
      </c>
      <c r="P68" s="19" t="str">
        <f t="shared" si="21"/>
        <v/>
      </c>
      <c r="Q68" s="14" t="str">
        <f t="shared" si="22"/>
        <v/>
      </c>
      <c r="R68" s="19" t="str">
        <f t="shared" si="23"/>
        <v/>
      </c>
      <c r="S68" s="19" t="str">
        <f>IFERROR(Q68*'Route Analysis Tool'!G68,"")</f>
        <v/>
      </c>
      <c r="T68" s="19" t="str">
        <f t="shared" si="24"/>
        <v/>
      </c>
      <c r="U68" s="19" t="str">
        <f t="shared" si="25"/>
        <v/>
      </c>
      <c r="V68" s="19" t="str">
        <f t="shared" si="26"/>
        <v/>
      </c>
      <c r="W68" s="19" t="str">
        <f t="shared" si="27"/>
        <v/>
      </c>
      <c r="X68" s="20" t="str">
        <f t="shared" si="28"/>
        <v/>
      </c>
      <c r="Y68" s="19" t="str">
        <f t="shared" si="29"/>
        <v/>
      </c>
      <c r="Z68" s="19" t="str">
        <f t="shared" si="10"/>
        <v/>
      </c>
      <c r="AA68" s="19" t="str">
        <f t="shared" si="30"/>
        <v/>
      </c>
      <c r="AB68" s="19" t="str">
        <f t="shared" si="31"/>
        <v/>
      </c>
      <c r="AC68" s="19" t="str">
        <f t="shared" si="32"/>
        <v/>
      </c>
      <c r="AD68" s="19" t="str">
        <f t="shared" si="33"/>
        <v/>
      </c>
      <c r="AE68" s="19" t="str">
        <f t="shared" si="34"/>
        <v/>
      </c>
      <c r="AF68" s="19" t="str">
        <f t="shared" si="35"/>
        <v/>
      </c>
      <c r="AG68" s="26" t="str">
        <f t="shared" si="36"/>
        <v/>
      </c>
      <c r="AH68" s="27" t="str">
        <f>IFERROR(O68*('Route Analysis Tool'!S68-J68)*(Calculations!F68*24),"")</f>
        <v/>
      </c>
      <c r="AI68" s="26" t="str">
        <f t="shared" si="18"/>
        <v/>
      </c>
      <c r="AJ68" s="27" t="str">
        <f>IFERROR(('Route Analysis Tool'!S68-J68)*(Calculations!G68*24),"")</f>
        <v/>
      </c>
      <c r="AK68" s="26" t="str">
        <f t="shared" si="37"/>
        <v/>
      </c>
      <c r="AL68" s="26" t="str">
        <f t="shared" si="38"/>
        <v/>
      </c>
    </row>
    <row r="69" spans="1:38" x14ac:dyDescent="0.15">
      <c r="A69" s="14" t="str">
        <f>IFERROR(VLOOKUP('Route Analysis Tool'!B69,EffTable,4,FALSE),"")</f>
        <v/>
      </c>
      <c r="B69" s="15" t="str">
        <f>IFERROR(VLOOKUP('Route Analysis Tool'!B69,EffTable,2,FALSE),"")</f>
        <v/>
      </c>
      <c r="C69" s="15" t="str">
        <f>IFERROR(VLOOKUP('Route Analysis Tool'!B69,EffTable,3,FALSE),"")</f>
        <v/>
      </c>
      <c r="D69" s="16" t="str">
        <f>IF('Route Analysis Tool'!C69="","",'Route Analysis Tool'!C69)</f>
        <v/>
      </c>
      <c r="E69" s="16" t="str">
        <f>IF('Route Analysis Tool'!D69="","",'Route Analysis Tool'!D69)</f>
        <v/>
      </c>
      <c r="F69" s="17">
        <f>'Route Analysis Tool'!H69-'Route Analysis Tool'!F69</f>
        <v>0</v>
      </c>
      <c r="G69" s="17">
        <f>'Route Analysis Tool'!E69+1-'Route Analysis Tool'!I69</f>
        <v>1</v>
      </c>
      <c r="H69" s="16" cm="1">
        <f t="array" ref="H69">_xlfn.IFS('Route Analysis Tool'!J69='Drop Downs'!$A$2,1,'Route Analysis Tool'!J69='Drop Downs'!$A$3,0.9,'Route Analysis Tool'!J69='Drop Downs'!$A$4,0.8)</f>
        <v>0.8</v>
      </c>
      <c r="I69" s="16" t="e" cm="1">
        <f t="array" ref="I69">_xlfn.IFS('Route Analysis Tool'!M69='Drop Downs'!$E$2,0.75,'Route Analysis Tool'!M69='Drop Downs'!$E$3,0.7,'Route Analysis Tool'!M69='Drop Downs'!$E$4,0.65,'Route Analysis Tool'!M69='Drop Downs'!$E$5,0.6,'Route Analysis Tool'!M69='Drop Downs'!$E$6,0.55,'Route Analysis Tool'!M69='Drop Downs'!$E$7,0.5)</f>
        <v>#N/A</v>
      </c>
      <c r="J69" s="16" t="e" cm="1">
        <f t="array" ref="J69">_xlfn.IFS('Route Analysis Tool'!M69='Drop Downs'!$E$2,2,'Route Analysis Tool'!M69='Drop Downs'!$E$3,2,'Route Analysis Tool'!M69='Drop Downs'!$E$4,2,'Route Analysis Tool'!M69='Drop Downs'!$E$5,3,'Route Analysis Tool'!M69='Drop Downs'!$E$6,4,'Route Analysis Tool'!M69='Drop Downs'!$E$7,5)</f>
        <v>#N/A</v>
      </c>
      <c r="K69" s="16" t="str" cm="1">
        <f t="array" ref="K69">IFERROR(_xlfn.IFS('Route Analysis Tool'!N69='Drop Downs'!$F$2,1,'Route Analysis Tool'!N69='Drop Downs'!$F$3,0.8,'Route Analysis Tool'!N69='Drop Downs'!$F$4,0.9),"")</f>
        <v/>
      </c>
      <c r="L69" s="16" t="str" cm="1">
        <f t="array" ref="L69">IFERROR(_xlfn.IFS('Route Analysis Tool'!N69='Drop Downs'!$F$2,I69,'Route Analysis Tool'!N69='Drop Downs'!$F$3,K69,'Route Analysis Tool'!N69='Drop Downs'!$F$4,K69),"")</f>
        <v/>
      </c>
      <c r="M69" s="18">
        <f>'Route Analysis Tool'!K69</f>
        <v>0.8</v>
      </c>
      <c r="N69" s="18">
        <f>'Route Analysis Tool'!L69</f>
        <v>0.1</v>
      </c>
      <c r="O69" s="16" t="str" cm="1">
        <f t="array" ref="O69">IFERROR(_xlfn.IFS('Route Analysis Tool'!O69='Drop Downs'!$D$2,1,'Route Analysis Tool'!O69='Drop Downs'!$D$3,0),"")</f>
        <v/>
      </c>
      <c r="P69" s="19" t="str">
        <f t="shared" si="21"/>
        <v/>
      </c>
      <c r="Q69" s="14" t="str">
        <f t="shared" si="22"/>
        <v/>
      </c>
      <c r="R69" s="19" t="str">
        <f t="shared" si="23"/>
        <v/>
      </c>
      <c r="S69" s="19" t="str">
        <f>IFERROR(Q69*'Route Analysis Tool'!G69,"")</f>
        <v/>
      </c>
      <c r="T69" s="19" t="str">
        <f t="shared" si="24"/>
        <v/>
      </c>
      <c r="U69" s="19" t="str">
        <f t="shared" si="25"/>
        <v/>
      </c>
      <c r="V69" s="19" t="str">
        <f t="shared" si="26"/>
        <v/>
      </c>
      <c r="W69" s="19" t="str">
        <f t="shared" si="27"/>
        <v/>
      </c>
      <c r="X69" s="20" t="str">
        <f t="shared" si="28"/>
        <v/>
      </c>
      <c r="Y69" s="19" t="str">
        <f t="shared" si="29"/>
        <v/>
      </c>
      <c r="Z69" s="19" t="str">
        <f t="shared" si="10"/>
        <v/>
      </c>
      <c r="AA69" s="19" t="str">
        <f t="shared" si="30"/>
        <v/>
      </c>
      <c r="AB69" s="19" t="str">
        <f t="shared" si="31"/>
        <v/>
      </c>
      <c r="AC69" s="19" t="str">
        <f t="shared" si="32"/>
        <v/>
      </c>
      <c r="AD69" s="19" t="str">
        <f t="shared" si="33"/>
        <v/>
      </c>
      <c r="AE69" s="19" t="str">
        <f t="shared" si="34"/>
        <v/>
      </c>
      <c r="AF69" s="19" t="str">
        <f t="shared" si="35"/>
        <v/>
      </c>
      <c r="AG69" s="26" t="str">
        <f t="shared" si="36"/>
        <v/>
      </c>
      <c r="AH69" s="27" t="str">
        <f>IFERROR(O69*('Route Analysis Tool'!S69-J69)*(Calculations!F69*24),"")</f>
        <v/>
      </c>
      <c r="AI69" s="26" t="str">
        <f t="shared" si="18"/>
        <v/>
      </c>
      <c r="AJ69" s="27" t="str">
        <f>IFERROR(('Route Analysis Tool'!S69-J69)*(Calculations!G69*24),"")</f>
        <v/>
      </c>
      <c r="AK69" s="26" t="str">
        <f t="shared" si="37"/>
        <v/>
      </c>
      <c r="AL69" s="26" t="str">
        <f t="shared" si="38"/>
        <v/>
      </c>
    </row>
    <row r="70" spans="1:38" x14ac:dyDescent="0.15">
      <c r="A70" s="14" t="str">
        <f>IFERROR(VLOOKUP('Route Analysis Tool'!B70,EffTable,4,FALSE),"")</f>
        <v/>
      </c>
      <c r="B70" s="15" t="str">
        <f>IFERROR(VLOOKUP('Route Analysis Tool'!B70,EffTable,2,FALSE),"")</f>
        <v/>
      </c>
      <c r="C70" s="15" t="str">
        <f>IFERROR(VLOOKUP('Route Analysis Tool'!B70,EffTable,3,FALSE),"")</f>
        <v/>
      </c>
      <c r="D70" s="16" t="str">
        <f>IF('Route Analysis Tool'!C70="","",'Route Analysis Tool'!C70)</f>
        <v/>
      </c>
      <c r="E70" s="16" t="str">
        <f>IF('Route Analysis Tool'!D70="","",'Route Analysis Tool'!D70)</f>
        <v/>
      </c>
      <c r="F70" s="17">
        <f>'Route Analysis Tool'!H70-'Route Analysis Tool'!F70</f>
        <v>0</v>
      </c>
      <c r="G70" s="17">
        <f>'Route Analysis Tool'!E70+1-'Route Analysis Tool'!I70</f>
        <v>1</v>
      </c>
      <c r="H70" s="16" cm="1">
        <f t="array" ref="H70">_xlfn.IFS('Route Analysis Tool'!J70='Drop Downs'!$A$2,1,'Route Analysis Tool'!J70='Drop Downs'!$A$3,0.9,'Route Analysis Tool'!J70='Drop Downs'!$A$4,0.8)</f>
        <v>0.8</v>
      </c>
      <c r="I70" s="16" t="e" cm="1">
        <f t="array" ref="I70">_xlfn.IFS('Route Analysis Tool'!M70='Drop Downs'!$E$2,0.75,'Route Analysis Tool'!M70='Drop Downs'!$E$3,0.7,'Route Analysis Tool'!M70='Drop Downs'!$E$4,0.65,'Route Analysis Tool'!M70='Drop Downs'!$E$5,0.6,'Route Analysis Tool'!M70='Drop Downs'!$E$6,0.55,'Route Analysis Tool'!M70='Drop Downs'!$E$7,0.5)</f>
        <v>#N/A</v>
      </c>
      <c r="J70" s="16" t="e" cm="1">
        <f t="array" ref="J70">_xlfn.IFS('Route Analysis Tool'!M70='Drop Downs'!$E$2,2,'Route Analysis Tool'!M70='Drop Downs'!$E$3,2,'Route Analysis Tool'!M70='Drop Downs'!$E$4,2,'Route Analysis Tool'!M70='Drop Downs'!$E$5,3,'Route Analysis Tool'!M70='Drop Downs'!$E$6,4,'Route Analysis Tool'!M70='Drop Downs'!$E$7,5)</f>
        <v>#N/A</v>
      </c>
      <c r="K70" s="16" t="str" cm="1">
        <f t="array" ref="K70">IFERROR(_xlfn.IFS('Route Analysis Tool'!N70='Drop Downs'!$F$2,1,'Route Analysis Tool'!N70='Drop Downs'!$F$3,0.8,'Route Analysis Tool'!N70='Drop Downs'!$F$4,0.9),"")</f>
        <v/>
      </c>
      <c r="L70" s="16" t="str" cm="1">
        <f t="array" ref="L70">IFERROR(_xlfn.IFS('Route Analysis Tool'!N70='Drop Downs'!$F$2,I70,'Route Analysis Tool'!N70='Drop Downs'!$F$3,K70,'Route Analysis Tool'!N70='Drop Downs'!$F$4,K70),"")</f>
        <v/>
      </c>
      <c r="M70" s="18">
        <f>'Route Analysis Tool'!K70</f>
        <v>0.8</v>
      </c>
      <c r="N70" s="18">
        <f>'Route Analysis Tool'!L70</f>
        <v>0.1</v>
      </c>
      <c r="O70" s="16" t="str" cm="1">
        <f t="array" ref="O70">IFERROR(_xlfn.IFS('Route Analysis Tool'!O70='Drop Downs'!$D$2,1,'Route Analysis Tool'!O70='Drop Downs'!$D$3,0),"")</f>
        <v/>
      </c>
      <c r="P70" s="19" t="str">
        <f t="shared" si="21"/>
        <v/>
      </c>
      <c r="Q70" s="14" t="str">
        <f t="shared" si="22"/>
        <v/>
      </c>
      <c r="R70" s="19" t="str">
        <f t="shared" si="23"/>
        <v/>
      </c>
      <c r="S70" s="19" t="str">
        <f>IFERROR(Q70*'Route Analysis Tool'!G70,"")</f>
        <v/>
      </c>
      <c r="T70" s="19" t="str">
        <f t="shared" si="24"/>
        <v/>
      </c>
      <c r="U70" s="19" t="str">
        <f t="shared" si="25"/>
        <v/>
      </c>
      <c r="V70" s="19" t="str">
        <f t="shared" si="26"/>
        <v/>
      </c>
      <c r="W70" s="19" t="str">
        <f t="shared" si="27"/>
        <v/>
      </c>
      <c r="X70" s="20" t="str">
        <f t="shared" si="28"/>
        <v/>
      </c>
      <c r="Y70" s="19" t="str">
        <f t="shared" si="29"/>
        <v/>
      </c>
      <c r="Z70" s="19" t="str">
        <f t="shared" ref="Z70:Z133" si="39">IFERROR((B70*M70)-S70,"")</f>
        <v/>
      </c>
      <c r="AA70" s="19" t="str">
        <f t="shared" si="30"/>
        <v/>
      </c>
      <c r="AB70" s="19" t="str">
        <f t="shared" si="31"/>
        <v/>
      </c>
      <c r="AC70" s="19" t="str">
        <f t="shared" si="32"/>
        <v/>
      </c>
      <c r="AD70" s="19" t="str">
        <f t="shared" si="33"/>
        <v/>
      </c>
      <c r="AE70" s="19" t="str">
        <f t="shared" si="34"/>
        <v/>
      </c>
      <c r="AF70" s="19" t="str">
        <f t="shared" si="35"/>
        <v/>
      </c>
      <c r="AG70" s="26" t="str">
        <f t="shared" si="36"/>
        <v/>
      </c>
      <c r="AH70" s="27" t="str">
        <f>IFERROR(O70*('Route Analysis Tool'!S70-J70)*(Calculations!F70*24),"")</f>
        <v/>
      </c>
      <c r="AI70" s="26" t="str">
        <f t="shared" ref="AI70:AI133" si="40">IFERROR(IF(AH70&gt;=R70,Z70/B70,(W70+AH70-S70)/B70),"")</f>
        <v/>
      </c>
      <c r="AJ70" s="27" t="str">
        <f>IFERROR(('Route Analysis Tool'!S70-J70)*(Calculations!G70*24),"")</f>
        <v/>
      </c>
      <c r="AK70" s="26" t="str">
        <f t="shared" si="37"/>
        <v/>
      </c>
      <c r="AL70" s="26" t="str">
        <f t="shared" si="38"/>
        <v/>
      </c>
    </row>
    <row r="71" spans="1:38" x14ac:dyDescent="0.15">
      <c r="A71" s="14" t="str">
        <f>IFERROR(VLOOKUP('Route Analysis Tool'!B71,EffTable,4,FALSE),"")</f>
        <v/>
      </c>
      <c r="B71" s="15" t="str">
        <f>IFERROR(VLOOKUP('Route Analysis Tool'!B71,EffTable,2,FALSE),"")</f>
        <v/>
      </c>
      <c r="C71" s="15" t="str">
        <f>IFERROR(VLOOKUP('Route Analysis Tool'!B71,EffTable,3,FALSE),"")</f>
        <v/>
      </c>
      <c r="D71" s="16" t="str">
        <f>IF('Route Analysis Tool'!C71="","",'Route Analysis Tool'!C71)</f>
        <v/>
      </c>
      <c r="E71" s="16" t="str">
        <f>IF('Route Analysis Tool'!D71="","",'Route Analysis Tool'!D71)</f>
        <v/>
      </c>
      <c r="F71" s="17">
        <f>'Route Analysis Tool'!H71-'Route Analysis Tool'!F71</f>
        <v>0</v>
      </c>
      <c r="G71" s="17">
        <f>'Route Analysis Tool'!E71+1-'Route Analysis Tool'!I71</f>
        <v>1</v>
      </c>
      <c r="H71" s="16" cm="1">
        <f t="array" ref="H71">_xlfn.IFS('Route Analysis Tool'!J71='Drop Downs'!$A$2,1,'Route Analysis Tool'!J71='Drop Downs'!$A$3,0.9,'Route Analysis Tool'!J71='Drop Downs'!$A$4,0.8)</f>
        <v>0.8</v>
      </c>
      <c r="I71" s="16" t="e" cm="1">
        <f t="array" ref="I71">_xlfn.IFS('Route Analysis Tool'!M71='Drop Downs'!$E$2,0.75,'Route Analysis Tool'!M71='Drop Downs'!$E$3,0.7,'Route Analysis Tool'!M71='Drop Downs'!$E$4,0.65,'Route Analysis Tool'!M71='Drop Downs'!$E$5,0.6,'Route Analysis Tool'!M71='Drop Downs'!$E$6,0.55,'Route Analysis Tool'!M71='Drop Downs'!$E$7,0.5)</f>
        <v>#N/A</v>
      </c>
      <c r="J71" s="16" t="e" cm="1">
        <f t="array" ref="J71">_xlfn.IFS('Route Analysis Tool'!M71='Drop Downs'!$E$2,2,'Route Analysis Tool'!M71='Drop Downs'!$E$3,2,'Route Analysis Tool'!M71='Drop Downs'!$E$4,2,'Route Analysis Tool'!M71='Drop Downs'!$E$5,3,'Route Analysis Tool'!M71='Drop Downs'!$E$6,4,'Route Analysis Tool'!M71='Drop Downs'!$E$7,5)</f>
        <v>#N/A</v>
      </c>
      <c r="K71" s="16" t="str" cm="1">
        <f t="array" ref="K71">IFERROR(_xlfn.IFS('Route Analysis Tool'!N71='Drop Downs'!$F$2,1,'Route Analysis Tool'!N71='Drop Downs'!$F$3,0.8,'Route Analysis Tool'!N71='Drop Downs'!$F$4,0.9),"")</f>
        <v/>
      </c>
      <c r="L71" s="16" t="str" cm="1">
        <f t="array" ref="L71">IFERROR(_xlfn.IFS('Route Analysis Tool'!N71='Drop Downs'!$F$2,I71,'Route Analysis Tool'!N71='Drop Downs'!$F$3,K71,'Route Analysis Tool'!N71='Drop Downs'!$F$4,K71),"")</f>
        <v/>
      </c>
      <c r="M71" s="18">
        <f>'Route Analysis Tool'!K71</f>
        <v>0.8</v>
      </c>
      <c r="N71" s="18">
        <f>'Route Analysis Tool'!L71</f>
        <v>0.1</v>
      </c>
      <c r="O71" s="16" t="str" cm="1">
        <f t="array" ref="O71">IFERROR(_xlfn.IFS('Route Analysis Tool'!O71='Drop Downs'!$D$2,1,'Route Analysis Tool'!O71='Drop Downs'!$D$3,0),"")</f>
        <v/>
      </c>
      <c r="P71" s="19" t="str">
        <f t="shared" si="21"/>
        <v/>
      </c>
      <c r="Q71" s="14" t="str">
        <f t="shared" si="22"/>
        <v/>
      </c>
      <c r="R71" s="19" t="str">
        <f t="shared" si="23"/>
        <v/>
      </c>
      <c r="S71" s="19" t="str">
        <f>IFERROR(Q71*'Route Analysis Tool'!G71,"")</f>
        <v/>
      </c>
      <c r="T71" s="19" t="str">
        <f t="shared" si="24"/>
        <v/>
      </c>
      <c r="U71" s="19" t="str">
        <f t="shared" si="25"/>
        <v/>
      </c>
      <c r="V71" s="19" t="str">
        <f t="shared" si="26"/>
        <v/>
      </c>
      <c r="W71" s="19" t="str">
        <f t="shared" si="27"/>
        <v/>
      </c>
      <c r="X71" s="20" t="str">
        <f t="shared" si="28"/>
        <v/>
      </c>
      <c r="Y71" s="19" t="str">
        <f t="shared" si="29"/>
        <v/>
      </c>
      <c r="Z71" s="19" t="str">
        <f t="shared" si="39"/>
        <v/>
      </c>
      <c r="AA71" s="19" t="str">
        <f t="shared" si="30"/>
        <v/>
      </c>
      <c r="AB71" s="19" t="str">
        <f t="shared" si="31"/>
        <v/>
      </c>
      <c r="AC71" s="19" t="str">
        <f t="shared" si="32"/>
        <v/>
      </c>
      <c r="AD71" s="19" t="str">
        <f t="shared" si="33"/>
        <v/>
      </c>
      <c r="AE71" s="19" t="str">
        <f t="shared" si="34"/>
        <v/>
      </c>
      <c r="AF71" s="19" t="str">
        <f t="shared" si="35"/>
        <v/>
      </c>
      <c r="AG71" s="26" t="str">
        <f t="shared" si="36"/>
        <v/>
      </c>
      <c r="AH71" s="27" t="str">
        <f>IFERROR(O71*('Route Analysis Tool'!S71-J71)*(Calculations!F71*24),"")</f>
        <v/>
      </c>
      <c r="AI71" s="26" t="str">
        <f t="shared" si="40"/>
        <v/>
      </c>
      <c r="AJ71" s="27" t="str">
        <f>IFERROR(('Route Analysis Tool'!S71-J71)*(Calculations!G71*24),"")</f>
        <v/>
      </c>
      <c r="AK71" s="26" t="str">
        <f t="shared" si="37"/>
        <v/>
      </c>
      <c r="AL71" s="26" t="str">
        <f t="shared" si="38"/>
        <v/>
      </c>
    </row>
    <row r="72" spans="1:38" x14ac:dyDescent="0.15">
      <c r="A72" s="14" t="str">
        <f>IFERROR(VLOOKUP('Route Analysis Tool'!B72,EffTable,4,FALSE),"")</f>
        <v/>
      </c>
      <c r="B72" s="15" t="str">
        <f>IFERROR(VLOOKUP('Route Analysis Tool'!B72,EffTable,2,FALSE),"")</f>
        <v/>
      </c>
      <c r="C72" s="15" t="str">
        <f>IFERROR(VLOOKUP('Route Analysis Tool'!B72,EffTable,3,FALSE),"")</f>
        <v/>
      </c>
      <c r="D72" s="16" t="str">
        <f>IF('Route Analysis Tool'!C72="","",'Route Analysis Tool'!C72)</f>
        <v/>
      </c>
      <c r="E72" s="16" t="str">
        <f>IF('Route Analysis Tool'!D72="","",'Route Analysis Tool'!D72)</f>
        <v/>
      </c>
      <c r="F72" s="17">
        <f>'Route Analysis Tool'!H72-'Route Analysis Tool'!F72</f>
        <v>0</v>
      </c>
      <c r="G72" s="17">
        <f>'Route Analysis Tool'!E72+1-'Route Analysis Tool'!I72</f>
        <v>1</v>
      </c>
      <c r="H72" s="16" cm="1">
        <f t="array" ref="H72">_xlfn.IFS('Route Analysis Tool'!J72='Drop Downs'!$A$2,1,'Route Analysis Tool'!J72='Drop Downs'!$A$3,0.9,'Route Analysis Tool'!J72='Drop Downs'!$A$4,0.8)</f>
        <v>0.8</v>
      </c>
      <c r="I72" s="16" t="e" cm="1">
        <f t="array" ref="I72">_xlfn.IFS('Route Analysis Tool'!M72='Drop Downs'!$E$2,0.75,'Route Analysis Tool'!M72='Drop Downs'!$E$3,0.7,'Route Analysis Tool'!M72='Drop Downs'!$E$4,0.65,'Route Analysis Tool'!M72='Drop Downs'!$E$5,0.6,'Route Analysis Tool'!M72='Drop Downs'!$E$6,0.55,'Route Analysis Tool'!M72='Drop Downs'!$E$7,0.5)</f>
        <v>#N/A</v>
      </c>
      <c r="J72" s="16" t="e" cm="1">
        <f t="array" ref="J72">_xlfn.IFS('Route Analysis Tool'!M72='Drop Downs'!$E$2,2,'Route Analysis Tool'!M72='Drop Downs'!$E$3,2,'Route Analysis Tool'!M72='Drop Downs'!$E$4,2,'Route Analysis Tool'!M72='Drop Downs'!$E$5,3,'Route Analysis Tool'!M72='Drop Downs'!$E$6,4,'Route Analysis Tool'!M72='Drop Downs'!$E$7,5)</f>
        <v>#N/A</v>
      </c>
      <c r="K72" s="16" t="str" cm="1">
        <f t="array" ref="K72">IFERROR(_xlfn.IFS('Route Analysis Tool'!N72='Drop Downs'!$F$2,1,'Route Analysis Tool'!N72='Drop Downs'!$F$3,0.8,'Route Analysis Tool'!N72='Drop Downs'!$F$4,0.9),"")</f>
        <v/>
      </c>
      <c r="L72" s="16" t="str" cm="1">
        <f t="array" ref="L72">IFERROR(_xlfn.IFS('Route Analysis Tool'!N72='Drop Downs'!$F$2,I72,'Route Analysis Tool'!N72='Drop Downs'!$F$3,K72,'Route Analysis Tool'!N72='Drop Downs'!$F$4,K72),"")</f>
        <v/>
      </c>
      <c r="M72" s="18">
        <f>'Route Analysis Tool'!K72</f>
        <v>0.8</v>
      </c>
      <c r="N72" s="18">
        <f>'Route Analysis Tool'!L72</f>
        <v>0.1</v>
      </c>
      <c r="O72" s="16" t="str" cm="1">
        <f t="array" ref="O72">IFERROR(_xlfn.IFS('Route Analysis Tool'!O72='Drop Downs'!$D$2,1,'Route Analysis Tool'!O72='Drop Downs'!$D$3,0),"")</f>
        <v/>
      </c>
      <c r="P72" s="19" t="str">
        <f t="shared" si="21"/>
        <v/>
      </c>
      <c r="Q72" s="14" t="str">
        <f t="shared" si="22"/>
        <v/>
      </c>
      <c r="R72" s="19" t="str">
        <f t="shared" si="23"/>
        <v/>
      </c>
      <c r="S72" s="19" t="str">
        <f>IFERROR(Q72*'Route Analysis Tool'!G72,"")</f>
        <v/>
      </c>
      <c r="T72" s="19" t="str">
        <f t="shared" si="24"/>
        <v/>
      </c>
      <c r="U72" s="19" t="str">
        <f t="shared" si="25"/>
        <v/>
      </c>
      <c r="V72" s="19" t="str">
        <f t="shared" si="26"/>
        <v/>
      </c>
      <c r="W72" s="19" t="str">
        <f t="shared" si="27"/>
        <v/>
      </c>
      <c r="X72" s="20" t="str">
        <f t="shared" si="28"/>
        <v/>
      </c>
      <c r="Y72" s="19" t="str">
        <f t="shared" si="29"/>
        <v/>
      </c>
      <c r="Z72" s="19" t="str">
        <f t="shared" si="39"/>
        <v/>
      </c>
      <c r="AA72" s="19" t="str">
        <f t="shared" si="30"/>
        <v/>
      </c>
      <c r="AB72" s="19" t="str">
        <f t="shared" si="31"/>
        <v/>
      </c>
      <c r="AC72" s="19" t="str">
        <f t="shared" si="32"/>
        <v/>
      </c>
      <c r="AD72" s="19" t="str">
        <f t="shared" si="33"/>
        <v/>
      </c>
      <c r="AE72" s="19" t="str">
        <f t="shared" si="34"/>
        <v/>
      </c>
      <c r="AF72" s="19" t="str">
        <f t="shared" si="35"/>
        <v/>
      </c>
      <c r="AG72" s="26" t="str">
        <f t="shared" si="36"/>
        <v/>
      </c>
      <c r="AH72" s="27" t="str">
        <f>IFERROR(O72*('Route Analysis Tool'!S72-J72)*(Calculations!F72*24),"")</f>
        <v/>
      </c>
      <c r="AI72" s="26" t="str">
        <f t="shared" si="40"/>
        <v/>
      </c>
      <c r="AJ72" s="27" t="str">
        <f>IFERROR(('Route Analysis Tool'!S72-J72)*(Calculations!G72*24),"")</f>
        <v/>
      </c>
      <c r="AK72" s="26" t="str">
        <f t="shared" si="37"/>
        <v/>
      </c>
      <c r="AL72" s="26" t="str">
        <f t="shared" si="38"/>
        <v/>
      </c>
    </row>
    <row r="73" spans="1:38" x14ac:dyDescent="0.15">
      <c r="A73" s="14" t="str">
        <f>IFERROR(VLOOKUP('Route Analysis Tool'!B73,EffTable,4,FALSE),"")</f>
        <v/>
      </c>
      <c r="B73" s="15" t="str">
        <f>IFERROR(VLOOKUP('Route Analysis Tool'!B73,EffTable,2,FALSE),"")</f>
        <v/>
      </c>
      <c r="C73" s="15" t="str">
        <f>IFERROR(VLOOKUP('Route Analysis Tool'!B73,EffTable,3,FALSE),"")</f>
        <v/>
      </c>
      <c r="D73" s="16" t="str">
        <f>IF('Route Analysis Tool'!C73="","",'Route Analysis Tool'!C73)</f>
        <v/>
      </c>
      <c r="E73" s="16" t="str">
        <f>IF('Route Analysis Tool'!D73="","",'Route Analysis Tool'!D73)</f>
        <v/>
      </c>
      <c r="F73" s="17">
        <f>'Route Analysis Tool'!H73-'Route Analysis Tool'!F73</f>
        <v>0</v>
      </c>
      <c r="G73" s="17">
        <f>'Route Analysis Tool'!E73+1-'Route Analysis Tool'!I73</f>
        <v>1</v>
      </c>
      <c r="H73" s="16" cm="1">
        <f t="array" ref="H73">_xlfn.IFS('Route Analysis Tool'!J73='Drop Downs'!$A$2,1,'Route Analysis Tool'!J73='Drop Downs'!$A$3,0.9,'Route Analysis Tool'!J73='Drop Downs'!$A$4,0.8)</f>
        <v>0.8</v>
      </c>
      <c r="I73" s="16" t="e" cm="1">
        <f t="array" ref="I73">_xlfn.IFS('Route Analysis Tool'!M73='Drop Downs'!$E$2,0.75,'Route Analysis Tool'!M73='Drop Downs'!$E$3,0.7,'Route Analysis Tool'!M73='Drop Downs'!$E$4,0.65,'Route Analysis Tool'!M73='Drop Downs'!$E$5,0.6,'Route Analysis Tool'!M73='Drop Downs'!$E$6,0.55,'Route Analysis Tool'!M73='Drop Downs'!$E$7,0.5)</f>
        <v>#N/A</v>
      </c>
      <c r="J73" s="16" t="e" cm="1">
        <f t="array" ref="J73">_xlfn.IFS('Route Analysis Tool'!M73='Drop Downs'!$E$2,2,'Route Analysis Tool'!M73='Drop Downs'!$E$3,2,'Route Analysis Tool'!M73='Drop Downs'!$E$4,2,'Route Analysis Tool'!M73='Drop Downs'!$E$5,3,'Route Analysis Tool'!M73='Drop Downs'!$E$6,4,'Route Analysis Tool'!M73='Drop Downs'!$E$7,5)</f>
        <v>#N/A</v>
      </c>
      <c r="K73" s="16" t="str" cm="1">
        <f t="array" ref="K73">IFERROR(_xlfn.IFS('Route Analysis Tool'!N73='Drop Downs'!$F$2,1,'Route Analysis Tool'!N73='Drop Downs'!$F$3,0.8,'Route Analysis Tool'!N73='Drop Downs'!$F$4,0.9),"")</f>
        <v/>
      </c>
      <c r="L73" s="16" t="str" cm="1">
        <f t="array" ref="L73">IFERROR(_xlfn.IFS('Route Analysis Tool'!N73='Drop Downs'!$F$2,I73,'Route Analysis Tool'!N73='Drop Downs'!$F$3,K73,'Route Analysis Tool'!N73='Drop Downs'!$F$4,K73),"")</f>
        <v/>
      </c>
      <c r="M73" s="18">
        <f>'Route Analysis Tool'!K73</f>
        <v>0.8</v>
      </c>
      <c r="N73" s="18">
        <f>'Route Analysis Tool'!L73</f>
        <v>0.1</v>
      </c>
      <c r="O73" s="16" t="str" cm="1">
        <f t="array" ref="O73">IFERROR(_xlfn.IFS('Route Analysis Tool'!O73='Drop Downs'!$D$2,1,'Route Analysis Tool'!O73='Drop Downs'!$D$3,0),"")</f>
        <v/>
      </c>
      <c r="P73" s="19" t="str">
        <f t="shared" si="21"/>
        <v/>
      </c>
      <c r="Q73" s="14" t="str">
        <f t="shared" si="22"/>
        <v/>
      </c>
      <c r="R73" s="19" t="str">
        <f t="shared" si="23"/>
        <v/>
      </c>
      <c r="S73" s="19" t="str">
        <f>IFERROR(Q73*'Route Analysis Tool'!G73,"")</f>
        <v/>
      </c>
      <c r="T73" s="19" t="str">
        <f t="shared" si="24"/>
        <v/>
      </c>
      <c r="U73" s="19" t="str">
        <f t="shared" si="25"/>
        <v/>
      </c>
      <c r="V73" s="19" t="str">
        <f t="shared" si="26"/>
        <v/>
      </c>
      <c r="W73" s="19" t="str">
        <f t="shared" si="27"/>
        <v/>
      </c>
      <c r="X73" s="20" t="str">
        <f t="shared" si="28"/>
        <v/>
      </c>
      <c r="Y73" s="19" t="str">
        <f t="shared" si="29"/>
        <v/>
      </c>
      <c r="Z73" s="19" t="str">
        <f t="shared" si="39"/>
        <v/>
      </c>
      <c r="AA73" s="19" t="str">
        <f t="shared" si="30"/>
        <v/>
      </c>
      <c r="AB73" s="19" t="str">
        <f t="shared" si="31"/>
        <v/>
      </c>
      <c r="AC73" s="19" t="str">
        <f t="shared" si="32"/>
        <v/>
      </c>
      <c r="AD73" s="19" t="str">
        <f t="shared" si="33"/>
        <v/>
      </c>
      <c r="AE73" s="19" t="str">
        <f t="shared" si="34"/>
        <v/>
      </c>
      <c r="AF73" s="19" t="str">
        <f t="shared" si="35"/>
        <v/>
      </c>
      <c r="AG73" s="26" t="str">
        <f t="shared" si="36"/>
        <v/>
      </c>
      <c r="AH73" s="27" t="str">
        <f>IFERROR(O73*('Route Analysis Tool'!S73-J73)*(Calculations!F73*24),"")</f>
        <v/>
      </c>
      <c r="AI73" s="26" t="str">
        <f t="shared" si="40"/>
        <v/>
      </c>
      <c r="AJ73" s="27" t="str">
        <f>IFERROR(('Route Analysis Tool'!S73-J73)*(Calculations!G73*24),"")</f>
        <v/>
      </c>
      <c r="AK73" s="26" t="str">
        <f t="shared" si="37"/>
        <v/>
      </c>
      <c r="AL73" s="26" t="str">
        <f t="shared" si="38"/>
        <v/>
      </c>
    </row>
    <row r="74" spans="1:38" x14ac:dyDescent="0.15">
      <c r="A74" s="14" t="str">
        <f>IFERROR(VLOOKUP('Route Analysis Tool'!B74,EffTable,4,FALSE),"")</f>
        <v/>
      </c>
      <c r="B74" s="15" t="str">
        <f>IFERROR(VLOOKUP('Route Analysis Tool'!B74,EffTable,2,FALSE),"")</f>
        <v/>
      </c>
      <c r="C74" s="15" t="str">
        <f>IFERROR(VLOOKUP('Route Analysis Tool'!B74,EffTable,3,FALSE),"")</f>
        <v/>
      </c>
      <c r="D74" s="16" t="str">
        <f>IF('Route Analysis Tool'!C74="","",'Route Analysis Tool'!C74)</f>
        <v/>
      </c>
      <c r="E74" s="16" t="str">
        <f>IF('Route Analysis Tool'!D74="","",'Route Analysis Tool'!D74)</f>
        <v/>
      </c>
      <c r="F74" s="17">
        <f>'Route Analysis Tool'!H74-'Route Analysis Tool'!F74</f>
        <v>0</v>
      </c>
      <c r="G74" s="17">
        <f>'Route Analysis Tool'!E74+1-'Route Analysis Tool'!I74</f>
        <v>1</v>
      </c>
      <c r="H74" s="16" cm="1">
        <f t="array" ref="H74">_xlfn.IFS('Route Analysis Tool'!J74='Drop Downs'!$A$2,1,'Route Analysis Tool'!J74='Drop Downs'!$A$3,0.9,'Route Analysis Tool'!J74='Drop Downs'!$A$4,0.8)</f>
        <v>0.8</v>
      </c>
      <c r="I74" s="16" t="e" cm="1">
        <f t="array" ref="I74">_xlfn.IFS('Route Analysis Tool'!M74='Drop Downs'!$E$2,0.75,'Route Analysis Tool'!M74='Drop Downs'!$E$3,0.7,'Route Analysis Tool'!M74='Drop Downs'!$E$4,0.65,'Route Analysis Tool'!M74='Drop Downs'!$E$5,0.6,'Route Analysis Tool'!M74='Drop Downs'!$E$6,0.55,'Route Analysis Tool'!M74='Drop Downs'!$E$7,0.5)</f>
        <v>#N/A</v>
      </c>
      <c r="J74" s="16" t="e" cm="1">
        <f t="array" ref="J74">_xlfn.IFS('Route Analysis Tool'!M74='Drop Downs'!$E$2,2,'Route Analysis Tool'!M74='Drop Downs'!$E$3,2,'Route Analysis Tool'!M74='Drop Downs'!$E$4,2,'Route Analysis Tool'!M74='Drop Downs'!$E$5,3,'Route Analysis Tool'!M74='Drop Downs'!$E$6,4,'Route Analysis Tool'!M74='Drop Downs'!$E$7,5)</f>
        <v>#N/A</v>
      </c>
      <c r="K74" s="16" t="str" cm="1">
        <f t="array" ref="K74">IFERROR(_xlfn.IFS('Route Analysis Tool'!N74='Drop Downs'!$F$2,1,'Route Analysis Tool'!N74='Drop Downs'!$F$3,0.8,'Route Analysis Tool'!N74='Drop Downs'!$F$4,0.9),"")</f>
        <v/>
      </c>
      <c r="L74" s="16" t="str" cm="1">
        <f t="array" ref="L74">IFERROR(_xlfn.IFS('Route Analysis Tool'!N74='Drop Downs'!$F$2,I74,'Route Analysis Tool'!N74='Drop Downs'!$F$3,K74,'Route Analysis Tool'!N74='Drop Downs'!$F$4,K74),"")</f>
        <v/>
      </c>
      <c r="M74" s="18">
        <f>'Route Analysis Tool'!K74</f>
        <v>0.8</v>
      </c>
      <c r="N74" s="18">
        <f>'Route Analysis Tool'!L74</f>
        <v>0.1</v>
      </c>
      <c r="O74" s="16" t="str" cm="1">
        <f t="array" ref="O74">IFERROR(_xlfn.IFS('Route Analysis Tool'!O74='Drop Downs'!$D$2,1,'Route Analysis Tool'!O74='Drop Downs'!$D$3,0),"")</f>
        <v/>
      </c>
      <c r="P74" s="19" t="str">
        <f t="shared" si="21"/>
        <v/>
      </c>
      <c r="Q74" s="14" t="str">
        <f t="shared" si="22"/>
        <v/>
      </c>
      <c r="R74" s="19" t="str">
        <f t="shared" si="23"/>
        <v/>
      </c>
      <c r="S74" s="19" t="str">
        <f>IFERROR(Q74*'Route Analysis Tool'!G74,"")</f>
        <v/>
      </c>
      <c r="T74" s="19" t="str">
        <f t="shared" si="24"/>
        <v/>
      </c>
      <c r="U74" s="19" t="str">
        <f t="shared" si="25"/>
        <v/>
      </c>
      <c r="V74" s="19" t="str">
        <f t="shared" si="26"/>
        <v/>
      </c>
      <c r="W74" s="19" t="str">
        <f t="shared" si="27"/>
        <v/>
      </c>
      <c r="X74" s="20" t="str">
        <f t="shared" si="28"/>
        <v/>
      </c>
      <c r="Y74" s="19" t="str">
        <f t="shared" si="29"/>
        <v/>
      </c>
      <c r="Z74" s="19" t="str">
        <f t="shared" si="39"/>
        <v/>
      </c>
      <c r="AA74" s="19" t="str">
        <f t="shared" si="30"/>
        <v/>
      </c>
      <c r="AB74" s="19" t="str">
        <f t="shared" si="31"/>
        <v/>
      </c>
      <c r="AC74" s="19" t="str">
        <f t="shared" si="32"/>
        <v/>
      </c>
      <c r="AD74" s="19" t="str">
        <f t="shared" si="33"/>
        <v/>
      </c>
      <c r="AE74" s="19" t="str">
        <f t="shared" si="34"/>
        <v/>
      </c>
      <c r="AF74" s="19" t="str">
        <f t="shared" si="35"/>
        <v/>
      </c>
      <c r="AG74" s="26" t="str">
        <f t="shared" si="36"/>
        <v/>
      </c>
      <c r="AH74" s="27" t="str">
        <f>IFERROR(O74*('Route Analysis Tool'!S74-J74)*(Calculations!F74*24),"")</f>
        <v/>
      </c>
      <c r="AI74" s="26" t="str">
        <f t="shared" si="40"/>
        <v/>
      </c>
      <c r="AJ74" s="27" t="str">
        <f>IFERROR(('Route Analysis Tool'!S74-J74)*(Calculations!G74*24),"")</f>
        <v/>
      </c>
      <c r="AK74" s="26" t="str">
        <f t="shared" si="37"/>
        <v/>
      </c>
      <c r="AL74" s="26" t="str">
        <f t="shared" si="38"/>
        <v/>
      </c>
    </row>
    <row r="75" spans="1:38" x14ac:dyDescent="0.15">
      <c r="A75" s="14" t="str">
        <f>IFERROR(VLOOKUP('Route Analysis Tool'!B75,EffTable,4,FALSE),"")</f>
        <v/>
      </c>
      <c r="B75" s="15" t="str">
        <f>IFERROR(VLOOKUP('Route Analysis Tool'!B75,EffTable,2,FALSE),"")</f>
        <v/>
      </c>
      <c r="C75" s="15" t="str">
        <f>IFERROR(VLOOKUP('Route Analysis Tool'!B75,EffTable,3,FALSE),"")</f>
        <v/>
      </c>
      <c r="D75" s="16" t="str">
        <f>IF('Route Analysis Tool'!C75="","",'Route Analysis Tool'!C75)</f>
        <v/>
      </c>
      <c r="E75" s="16" t="str">
        <f>IF('Route Analysis Tool'!D75="","",'Route Analysis Tool'!D75)</f>
        <v/>
      </c>
      <c r="F75" s="17">
        <f>'Route Analysis Tool'!H75-'Route Analysis Tool'!F75</f>
        <v>0</v>
      </c>
      <c r="G75" s="17">
        <f>'Route Analysis Tool'!E75+1-'Route Analysis Tool'!I75</f>
        <v>1</v>
      </c>
      <c r="H75" s="16" cm="1">
        <f t="array" ref="H75">_xlfn.IFS('Route Analysis Tool'!J75='Drop Downs'!$A$2,1,'Route Analysis Tool'!J75='Drop Downs'!$A$3,0.9,'Route Analysis Tool'!J75='Drop Downs'!$A$4,0.8)</f>
        <v>0.8</v>
      </c>
      <c r="I75" s="16" t="e" cm="1">
        <f t="array" ref="I75">_xlfn.IFS('Route Analysis Tool'!M75='Drop Downs'!$E$2,0.75,'Route Analysis Tool'!M75='Drop Downs'!$E$3,0.7,'Route Analysis Tool'!M75='Drop Downs'!$E$4,0.65,'Route Analysis Tool'!M75='Drop Downs'!$E$5,0.6,'Route Analysis Tool'!M75='Drop Downs'!$E$6,0.55,'Route Analysis Tool'!M75='Drop Downs'!$E$7,0.5)</f>
        <v>#N/A</v>
      </c>
      <c r="J75" s="16" t="e" cm="1">
        <f t="array" ref="J75">_xlfn.IFS('Route Analysis Tool'!M75='Drop Downs'!$E$2,2,'Route Analysis Tool'!M75='Drop Downs'!$E$3,2,'Route Analysis Tool'!M75='Drop Downs'!$E$4,2,'Route Analysis Tool'!M75='Drop Downs'!$E$5,3,'Route Analysis Tool'!M75='Drop Downs'!$E$6,4,'Route Analysis Tool'!M75='Drop Downs'!$E$7,5)</f>
        <v>#N/A</v>
      </c>
      <c r="K75" s="16" t="str" cm="1">
        <f t="array" ref="K75">IFERROR(_xlfn.IFS('Route Analysis Tool'!N75='Drop Downs'!$F$2,1,'Route Analysis Tool'!N75='Drop Downs'!$F$3,0.8,'Route Analysis Tool'!N75='Drop Downs'!$F$4,0.9),"")</f>
        <v/>
      </c>
      <c r="L75" s="16" t="str" cm="1">
        <f t="array" ref="L75">IFERROR(_xlfn.IFS('Route Analysis Tool'!N75='Drop Downs'!$F$2,I75,'Route Analysis Tool'!N75='Drop Downs'!$F$3,K75,'Route Analysis Tool'!N75='Drop Downs'!$F$4,K75),"")</f>
        <v/>
      </c>
      <c r="M75" s="18">
        <f>'Route Analysis Tool'!K75</f>
        <v>0.8</v>
      </c>
      <c r="N75" s="18">
        <f>'Route Analysis Tool'!L75</f>
        <v>0.1</v>
      </c>
      <c r="O75" s="16" t="str" cm="1">
        <f t="array" ref="O75">IFERROR(_xlfn.IFS('Route Analysis Tool'!O75='Drop Downs'!$D$2,1,'Route Analysis Tool'!O75='Drop Downs'!$D$3,0),"")</f>
        <v/>
      </c>
      <c r="P75" s="19" t="str">
        <f t="shared" si="21"/>
        <v/>
      </c>
      <c r="Q75" s="14" t="str">
        <f t="shared" si="22"/>
        <v/>
      </c>
      <c r="R75" s="19" t="str">
        <f t="shared" si="23"/>
        <v/>
      </c>
      <c r="S75" s="19" t="str">
        <f>IFERROR(Q75*'Route Analysis Tool'!G75,"")</f>
        <v/>
      </c>
      <c r="T75" s="19" t="str">
        <f t="shared" si="24"/>
        <v/>
      </c>
      <c r="U75" s="19" t="str">
        <f t="shared" si="25"/>
        <v/>
      </c>
      <c r="V75" s="19" t="str">
        <f t="shared" si="26"/>
        <v/>
      </c>
      <c r="W75" s="19" t="str">
        <f t="shared" si="27"/>
        <v/>
      </c>
      <c r="X75" s="20" t="str">
        <f t="shared" si="28"/>
        <v/>
      </c>
      <c r="Y75" s="19" t="str">
        <f t="shared" si="29"/>
        <v/>
      </c>
      <c r="Z75" s="19" t="str">
        <f t="shared" si="39"/>
        <v/>
      </c>
      <c r="AA75" s="19" t="str">
        <f t="shared" si="30"/>
        <v/>
      </c>
      <c r="AB75" s="19" t="str">
        <f t="shared" si="31"/>
        <v/>
      </c>
      <c r="AC75" s="19" t="str">
        <f t="shared" si="32"/>
        <v/>
      </c>
      <c r="AD75" s="19" t="str">
        <f t="shared" si="33"/>
        <v/>
      </c>
      <c r="AE75" s="19" t="str">
        <f t="shared" si="34"/>
        <v/>
      </c>
      <c r="AF75" s="19" t="str">
        <f t="shared" si="35"/>
        <v/>
      </c>
      <c r="AG75" s="26" t="str">
        <f t="shared" si="36"/>
        <v/>
      </c>
      <c r="AH75" s="27" t="str">
        <f>IFERROR(O75*('Route Analysis Tool'!S75-J75)*(Calculations!F75*24),"")</f>
        <v/>
      </c>
      <c r="AI75" s="26" t="str">
        <f t="shared" si="40"/>
        <v/>
      </c>
      <c r="AJ75" s="27" t="str">
        <f>IFERROR(('Route Analysis Tool'!S75-J75)*(Calculations!G75*24),"")</f>
        <v/>
      </c>
      <c r="AK75" s="26" t="str">
        <f t="shared" si="37"/>
        <v/>
      </c>
      <c r="AL75" s="26" t="str">
        <f t="shared" si="38"/>
        <v/>
      </c>
    </row>
    <row r="76" spans="1:38" x14ac:dyDescent="0.15">
      <c r="A76" s="14" t="str">
        <f>IFERROR(VLOOKUP('Route Analysis Tool'!B76,EffTable,4,FALSE),"")</f>
        <v/>
      </c>
      <c r="B76" s="15" t="str">
        <f>IFERROR(VLOOKUP('Route Analysis Tool'!B76,EffTable,2,FALSE),"")</f>
        <v/>
      </c>
      <c r="C76" s="15" t="str">
        <f>IFERROR(VLOOKUP('Route Analysis Tool'!B76,EffTable,3,FALSE),"")</f>
        <v/>
      </c>
      <c r="D76" s="16" t="str">
        <f>IF('Route Analysis Tool'!C76="","",'Route Analysis Tool'!C76)</f>
        <v/>
      </c>
      <c r="E76" s="16" t="str">
        <f>IF('Route Analysis Tool'!D76="","",'Route Analysis Tool'!D76)</f>
        <v/>
      </c>
      <c r="F76" s="17">
        <f>'Route Analysis Tool'!H76-'Route Analysis Tool'!F76</f>
        <v>0</v>
      </c>
      <c r="G76" s="17">
        <f>'Route Analysis Tool'!E76+1-'Route Analysis Tool'!I76</f>
        <v>1</v>
      </c>
      <c r="H76" s="16" cm="1">
        <f t="array" ref="H76">_xlfn.IFS('Route Analysis Tool'!J76='Drop Downs'!$A$2,1,'Route Analysis Tool'!J76='Drop Downs'!$A$3,0.9,'Route Analysis Tool'!J76='Drop Downs'!$A$4,0.8)</f>
        <v>0.8</v>
      </c>
      <c r="I76" s="16" t="e" cm="1">
        <f t="array" ref="I76">_xlfn.IFS('Route Analysis Tool'!M76='Drop Downs'!$E$2,0.75,'Route Analysis Tool'!M76='Drop Downs'!$E$3,0.7,'Route Analysis Tool'!M76='Drop Downs'!$E$4,0.65,'Route Analysis Tool'!M76='Drop Downs'!$E$5,0.6,'Route Analysis Tool'!M76='Drop Downs'!$E$6,0.55,'Route Analysis Tool'!M76='Drop Downs'!$E$7,0.5)</f>
        <v>#N/A</v>
      </c>
      <c r="J76" s="16" t="e" cm="1">
        <f t="array" ref="J76">_xlfn.IFS('Route Analysis Tool'!M76='Drop Downs'!$E$2,2,'Route Analysis Tool'!M76='Drop Downs'!$E$3,2,'Route Analysis Tool'!M76='Drop Downs'!$E$4,2,'Route Analysis Tool'!M76='Drop Downs'!$E$5,3,'Route Analysis Tool'!M76='Drop Downs'!$E$6,4,'Route Analysis Tool'!M76='Drop Downs'!$E$7,5)</f>
        <v>#N/A</v>
      </c>
      <c r="K76" s="16" t="str" cm="1">
        <f t="array" ref="K76">IFERROR(_xlfn.IFS('Route Analysis Tool'!N76='Drop Downs'!$F$2,1,'Route Analysis Tool'!N76='Drop Downs'!$F$3,0.8,'Route Analysis Tool'!N76='Drop Downs'!$F$4,0.9),"")</f>
        <v/>
      </c>
      <c r="L76" s="16" t="str" cm="1">
        <f t="array" ref="L76">IFERROR(_xlfn.IFS('Route Analysis Tool'!N76='Drop Downs'!$F$2,I76,'Route Analysis Tool'!N76='Drop Downs'!$F$3,K76,'Route Analysis Tool'!N76='Drop Downs'!$F$4,K76),"")</f>
        <v/>
      </c>
      <c r="M76" s="18">
        <f>'Route Analysis Tool'!K76</f>
        <v>0.8</v>
      </c>
      <c r="N76" s="18">
        <f>'Route Analysis Tool'!L76</f>
        <v>0.1</v>
      </c>
      <c r="O76" s="16" t="str" cm="1">
        <f t="array" ref="O76">IFERROR(_xlfn.IFS('Route Analysis Tool'!O76='Drop Downs'!$D$2,1,'Route Analysis Tool'!O76='Drop Downs'!$D$3,0),"")</f>
        <v/>
      </c>
      <c r="P76" s="19" t="str">
        <f t="shared" si="21"/>
        <v/>
      </c>
      <c r="Q76" s="14" t="str">
        <f t="shared" si="22"/>
        <v/>
      </c>
      <c r="R76" s="19" t="str">
        <f t="shared" si="23"/>
        <v/>
      </c>
      <c r="S76" s="19" t="str">
        <f>IFERROR(Q76*'Route Analysis Tool'!G76,"")</f>
        <v/>
      </c>
      <c r="T76" s="19" t="str">
        <f t="shared" si="24"/>
        <v/>
      </c>
      <c r="U76" s="19" t="str">
        <f t="shared" si="25"/>
        <v/>
      </c>
      <c r="V76" s="19" t="str">
        <f t="shared" si="26"/>
        <v/>
      </c>
      <c r="W76" s="19" t="str">
        <f t="shared" si="27"/>
        <v/>
      </c>
      <c r="X76" s="20" t="str">
        <f t="shared" si="28"/>
        <v/>
      </c>
      <c r="Y76" s="19" t="str">
        <f t="shared" si="29"/>
        <v/>
      </c>
      <c r="Z76" s="19" t="str">
        <f t="shared" si="39"/>
        <v/>
      </c>
      <c r="AA76" s="19" t="str">
        <f t="shared" si="30"/>
        <v/>
      </c>
      <c r="AB76" s="19" t="str">
        <f t="shared" si="31"/>
        <v/>
      </c>
      <c r="AC76" s="19" t="str">
        <f t="shared" si="32"/>
        <v/>
      </c>
      <c r="AD76" s="19" t="str">
        <f t="shared" si="33"/>
        <v/>
      </c>
      <c r="AE76" s="19" t="str">
        <f t="shared" si="34"/>
        <v/>
      </c>
      <c r="AF76" s="19" t="str">
        <f t="shared" si="35"/>
        <v/>
      </c>
      <c r="AG76" s="26" t="str">
        <f t="shared" si="36"/>
        <v/>
      </c>
      <c r="AH76" s="27" t="str">
        <f>IFERROR(O76*('Route Analysis Tool'!S76-J76)*(Calculations!F76*24),"")</f>
        <v/>
      </c>
      <c r="AI76" s="26" t="str">
        <f t="shared" si="40"/>
        <v/>
      </c>
      <c r="AJ76" s="27" t="str">
        <f>IFERROR(('Route Analysis Tool'!S76-J76)*(Calculations!G76*24),"")</f>
        <v/>
      </c>
      <c r="AK76" s="26" t="str">
        <f t="shared" si="37"/>
        <v/>
      </c>
      <c r="AL76" s="26" t="str">
        <f t="shared" si="38"/>
        <v/>
      </c>
    </row>
    <row r="77" spans="1:38" x14ac:dyDescent="0.15">
      <c r="A77" s="14" t="str">
        <f>IFERROR(VLOOKUP('Route Analysis Tool'!B77,EffTable,4,FALSE),"")</f>
        <v/>
      </c>
      <c r="B77" s="15" t="str">
        <f>IFERROR(VLOOKUP('Route Analysis Tool'!B77,EffTable,2,FALSE),"")</f>
        <v/>
      </c>
      <c r="C77" s="15" t="str">
        <f>IFERROR(VLOOKUP('Route Analysis Tool'!B77,EffTable,3,FALSE),"")</f>
        <v/>
      </c>
      <c r="D77" s="16" t="str">
        <f>IF('Route Analysis Tool'!C77="","",'Route Analysis Tool'!C77)</f>
        <v/>
      </c>
      <c r="E77" s="16" t="str">
        <f>IF('Route Analysis Tool'!D77="","",'Route Analysis Tool'!D77)</f>
        <v/>
      </c>
      <c r="F77" s="17">
        <f>'Route Analysis Tool'!H77-'Route Analysis Tool'!F77</f>
        <v>0</v>
      </c>
      <c r="G77" s="17">
        <f>'Route Analysis Tool'!E77+1-'Route Analysis Tool'!I77</f>
        <v>1</v>
      </c>
      <c r="H77" s="16" cm="1">
        <f t="array" ref="H77">_xlfn.IFS('Route Analysis Tool'!J77='Drop Downs'!$A$2,1,'Route Analysis Tool'!J77='Drop Downs'!$A$3,0.9,'Route Analysis Tool'!J77='Drop Downs'!$A$4,0.8)</f>
        <v>0.8</v>
      </c>
      <c r="I77" s="16" t="e" cm="1">
        <f t="array" ref="I77">_xlfn.IFS('Route Analysis Tool'!M77='Drop Downs'!$E$2,0.75,'Route Analysis Tool'!M77='Drop Downs'!$E$3,0.7,'Route Analysis Tool'!M77='Drop Downs'!$E$4,0.65,'Route Analysis Tool'!M77='Drop Downs'!$E$5,0.6,'Route Analysis Tool'!M77='Drop Downs'!$E$6,0.55,'Route Analysis Tool'!M77='Drop Downs'!$E$7,0.5)</f>
        <v>#N/A</v>
      </c>
      <c r="J77" s="16" t="e" cm="1">
        <f t="array" ref="J77">_xlfn.IFS('Route Analysis Tool'!M77='Drop Downs'!$E$2,2,'Route Analysis Tool'!M77='Drop Downs'!$E$3,2,'Route Analysis Tool'!M77='Drop Downs'!$E$4,2,'Route Analysis Tool'!M77='Drop Downs'!$E$5,3,'Route Analysis Tool'!M77='Drop Downs'!$E$6,4,'Route Analysis Tool'!M77='Drop Downs'!$E$7,5)</f>
        <v>#N/A</v>
      </c>
      <c r="K77" s="16" t="str" cm="1">
        <f t="array" ref="K77">IFERROR(_xlfn.IFS('Route Analysis Tool'!N77='Drop Downs'!$F$2,1,'Route Analysis Tool'!N77='Drop Downs'!$F$3,0.8,'Route Analysis Tool'!N77='Drop Downs'!$F$4,0.9),"")</f>
        <v/>
      </c>
      <c r="L77" s="16" t="str" cm="1">
        <f t="array" ref="L77">IFERROR(_xlfn.IFS('Route Analysis Tool'!N77='Drop Downs'!$F$2,I77,'Route Analysis Tool'!N77='Drop Downs'!$F$3,K77,'Route Analysis Tool'!N77='Drop Downs'!$F$4,K77),"")</f>
        <v/>
      </c>
      <c r="M77" s="18">
        <f>'Route Analysis Tool'!K77</f>
        <v>0.8</v>
      </c>
      <c r="N77" s="18">
        <f>'Route Analysis Tool'!L77</f>
        <v>0.1</v>
      </c>
      <c r="O77" s="16" t="str" cm="1">
        <f t="array" ref="O77">IFERROR(_xlfn.IFS('Route Analysis Tool'!O77='Drop Downs'!$D$2,1,'Route Analysis Tool'!O77='Drop Downs'!$D$3,0),"")</f>
        <v/>
      </c>
      <c r="P77" s="19" t="str">
        <f t="shared" si="21"/>
        <v/>
      </c>
      <c r="Q77" s="14" t="str">
        <f t="shared" si="22"/>
        <v/>
      </c>
      <c r="R77" s="19" t="str">
        <f t="shared" si="23"/>
        <v/>
      </c>
      <c r="S77" s="19" t="str">
        <f>IFERROR(Q77*'Route Analysis Tool'!G77,"")</f>
        <v/>
      </c>
      <c r="T77" s="19" t="str">
        <f t="shared" si="24"/>
        <v/>
      </c>
      <c r="U77" s="19" t="str">
        <f t="shared" si="25"/>
        <v/>
      </c>
      <c r="V77" s="19" t="str">
        <f t="shared" si="26"/>
        <v/>
      </c>
      <c r="W77" s="19" t="str">
        <f t="shared" si="27"/>
        <v/>
      </c>
      <c r="X77" s="20" t="str">
        <f t="shared" si="28"/>
        <v/>
      </c>
      <c r="Y77" s="19" t="str">
        <f t="shared" si="29"/>
        <v/>
      </c>
      <c r="Z77" s="19" t="str">
        <f t="shared" si="39"/>
        <v/>
      </c>
      <c r="AA77" s="19" t="str">
        <f t="shared" si="30"/>
        <v/>
      </c>
      <c r="AB77" s="19" t="str">
        <f t="shared" si="31"/>
        <v/>
      </c>
      <c r="AC77" s="19" t="str">
        <f t="shared" si="32"/>
        <v/>
      </c>
      <c r="AD77" s="19" t="str">
        <f t="shared" si="33"/>
        <v/>
      </c>
      <c r="AE77" s="19" t="str">
        <f t="shared" si="34"/>
        <v/>
      </c>
      <c r="AF77" s="19" t="str">
        <f t="shared" si="35"/>
        <v/>
      </c>
      <c r="AG77" s="26" t="str">
        <f t="shared" si="36"/>
        <v/>
      </c>
      <c r="AH77" s="27" t="str">
        <f>IFERROR(O77*('Route Analysis Tool'!S77-J77)*(Calculations!F77*24),"")</f>
        <v/>
      </c>
      <c r="AI77" s="26" t="str">
        <f t="shared" si="40"/>
        <v/>
      </c>
      <c r="AJ77" s="27" t="str">
        <f>IFERROR(('Route Analysis Tool'!S77-J77)*(Calculations!G77*24),"")</f>
        <v/>
      </c>
      <c r="AK77" s="26" t="str">
        <f t="shared" si="37"/>
        <v/>
      </c>
      <c r="AL77" s="26" t="str">
        <f t="shared" si="38"/>
        <v/>
      </c>
    </row>
    <row r="78" spans="1:38" x14ac:dyDescent="0.15">
      <c r="A78" s="14" t="str">
        <f>IFERROR(VLOOKUP('Route Analysis Tool'!B78,EffTable,4,FALSE),"")</f>
        <v/>
      </c>
      <c r="B78" s="15" t="str">
        <f>IFERROR(VLOOKUP('Route Analysis Tool'!B78,EffTable,2,FALSE),"")</f>
        <v/>
      </c>
      <c r="C78" s="15" t="str">
        <f>IFERROR(VLOOKUP('Route Analysis Tool'!B78,EffTable,3,FALSE),"")</f>
        <v/>
      </c>
      <c r="D78" s="16" t="str">
        <f>IF('Route Analysis Tool'!C78="","",'Route Analysis Tool'!C78)</f>
        <v/>
      </c>
      <c r="E78" s="16" t="str">
        <f>IF('Route Analysis Tool'!D78="","",'Route Analysis Tool'!D78)</f>
        <v/>
      </c>
      <c r="F78" s="17">
        <f>'Route Analysis Tool'!H78-'Route Analysis Tool'!F78</f>
        <v>0</v>
      </c>
      <c r="G78" s="17">
        <f>'Route Analysis Tool'!E78+1-'Route Analysis Tool'!I78</f>
        <v>1</v>
      </c>
      <c r="H78" s="16" cm="1">
        <f t="array" ref="H78">_xlfn.IFS('Route Analysis Tool'!J78='Drop Downs'!$A$2,1,'Route Analysis Tool'!J78='Drop Downs'!$A$3,0.9,'Route Analysis Tool'!J78='Drop Downs'!$A$4,0.8)</f>
        <v>0.8</v>
      </c>
      <c r="I78" s="16" t="e" cm="1">
        <f t="array" ref="I78">_xlfn.IFS('Route Analysis Tool'!M78='Drop Downs'!$E$2,0.75,'Route Analysis Tool'!M78='Drop Downs'!$E$3,0.7,'Route Analysis Tool'!M78='Drop Downs'!$E$4,0.65,'Route Analysis Tool'!M78='Drop Downs'!$E$5,0.6,'Route Analysis Tool'!M78='Drop Downs'!$E$6,0.55,'Route Analysis Tool'!M78='Drop Downs'!$E$7,0.5)</f>
        <v>#N/A</v>
      </c>
      <c r="J78" s="16" t="e" cm="1">
        <f t="array" ref="J78">_xlfn.IFS('Route Analysis Tool'!M78='Drop Downs'!$E$2,2,'Route Analysis Tool'!M78='Drop Downs'!$E$3,2,'Route Analysis Tool'!M78='Drop Downs'!$E$4,2,'Route Analysis Tool'!M78='Drop Downs'!$E$5,3,'Route Analysis Tool'!M78='Drop Downs'!$E$6,4,'Route Analysis Tool'!M78='Drop Downs'!$E$7,5)</f>
        <v>#N/A</v>
      </c>
      <c r="K78" s="16" t="str" cm="1">
        <f t="array" ref="K78">IFERROR(_xlfn.IFS('Route Analysis Tool'!N78='Drop Downs'!$F$2,1,'Route Analysis Tool'!N78='Drop Downs'!$F$3,0.8,'Route Analysis Tool'!N78='Drop Downs'!$F$4,0.9),"")</f>
        <v/>
      </c>
      <c r="L78" s="16" t="str" cm="1">
        <f t="array" ref="L78">IFERROR(_xlfn.IFS('Route Analysis Tool'!N78='Drop Downs'!$F$2,I78,'Route Analysis Tool'!N78='Drop Downs'!$F$3,K78,'Route Analysis Tool'!N78='Drop Downs'!$F$4,K78),"")</f>
        <v/>
      </c>
      <c r="M78" s="18">
        <f>'Route Analysis Tool'!K78</f>
        <v>0.8</v>
      </c>
      <c r="N78" s="18">
        <f>'Route Analysis Tool'!L78</f>
        <v>0.1</v>
      </c>
      <c r="O78" s="16" t="str" cm="1">
        <f t="array" ref="O78">IFERROR(_xlfn.IFS('Route Analysis Tool'!O78='Drop Downs'!$D$2,1,'Route Analysis Tool'!O78='Drop Downs'!$D$3,0),"")</f>
        <v/>
      </c>
      <c r="P78" s="19" t="str">
        <f t="shared" si="21"/>
        <v/>
      </c>
      <c r="Q78" s="14" t="str">
        <f t="shared" si="22"/>
        <v/>
      </c>
      <c r="R78" s="19" t="str">
        <f t="shared" si="23"/>
        <v/>
      </c>
      <c r="S78" s="19" t="str">
        <f>IFERROR(Q78*'Route Analysis Tool'!G78,"")</f>
        <v/>
      </c>
      <c r="T78" s="19" t="str">
        <f t="shared" si="24"/>
        <v/>
      </c>
      <c r="U78" s="19" t="str">
        <f t="shared" si="25"/>
        <v/>
      </c>
      <c r="V78" s="19" t="str">
        <f t="shared" si="26"/>
        <v/>
      </c>
      <c r="W78" s="19" t="str">
        <f t="shared" si="27"/>
        <v/>
      </c>
      <c r="X78" s="20" t="str">
        <f t="shared" si="28"/>
        <v/>
      </c>
      <c r="Y78" s="19" t="str">
        <f t="shared" si="29"/>
        <v/>
      </c>
      <c r="Z78" s="19" t="str">
        <f t="shared" si="39"/>
        <v/>
      </c>
      <c r="AA78" s="19" t="str">
        <f t="shared" si="30"/>
        <v/>
      </c>
      <c r="AB78" s="19" t="str">
        <f t="shared" si="31"/>
        <v/>
      </c>
      <c r="AC78" s="19" t="str">
        <f t="shared" si="32"/>
        <v/>
      </c>
      <c r="AD78" s="19" t="str">
        <f t="shared" si="33"/>
        <v/>
      </c>
      <c r="AE78" s="19" t="str">
        <f t="shared" si="34"/>
        <v/>
      </c>
      <c r="AF78" s="19" t="str">
        <f t="shared" si="35"/>
        <v/>
      </c>
      <c r="AG78" s="26" t="str">
        <f t="shared" si="36"/>
        <v/>
      </c>
      <c r="AH78" s="27" t="str">
        <f>IFERROR(O78*('Route Analysis Tool'!S78-J78)*(Calculations!F78*24),"")</f>
        <v/>
      </c>
      <c r="AI78" s="26" t="str">
        <f t="shared" si="40"/>
        <v/>
      </c>
      <c r="AJ78" s="27" t="str">
        <f>IFERROR(('Route Analysis Tool'!S78-J78)*(Calculations!G78*24),"")</f>
        <v/>
      </c>
      <c r="AK78" s="26" t="str">
        <f t="shared" si="37"/>
        <v/>
      </c>
      <c r="AL78" s="26" t="str">
        <f t="shared" si="38"/>
        <v/>
      </c>
    </row>
    <row r="79" spans="1:38" x14ac:dyDescent="0.15">
      <c r="A79" s="14" t="str">
        <f>IFERROR(VLOOKUP('Route Analysis Tool'!B79,EffTable,4,FALSE),"")</f>
        <v/>
      </c>
      <c r="B79" s="15" t="str">
        <f>IFERROR(VLOOKUP('Route Analysis Tool'!B79,EffTable,2,FALSE),"")</f>
        <v/>
      </c>
      <c r="C79" s="15" t="str">
        <f>IFERROR(VLOOKUP('Route Analysis Tool'!B79,EffTable,3,FALSE),"")</f>
        <v/>
      </c>
      <c r="D79" s="16" t="str">
        <f>IF('Route Analysis Tool'!C79="","",'Route Analysis Tool'!C79)</f>
        <v/>
      </c>
      <c r="E79" s="16" t="str">
        <f>IF('Route Analysis Tool'!D79="","",'Route Analysis Tool'!D79)</f>
        <v/>
      </c>
      <c r="F79" s="17">
        <f>'Route Analysis Tool'!H79-'Route Analysis Tool'!F79</f>
        <v>0</v>
      </c>
      <c r="G79" s="17">
        <f>'Route Analysis Tool'!E79+1-'Route Analysis Tool'!I79</f>
        <v>1</v>
      </c>
      <c r="H79" s="16" cm="1">
        <f t="array" ref="H79">_xlfn.IFS('Route Analysis Tool'!J79='Drop Downs'!$A$2,1,'Route Analysis Tool'!J79='Drop Downs'!$A$3,0.9,'Route Analysis Tool'!J79='Drop Downs'!$A$4,0.8)</f>
        <v>0.8</v>
      </c>
      <c r="I79" s="16" t="e" cm="1">
        <f t="array" ref="I79">_xlfn.IFS('Route Analysis Tool'!M79='Drop Downs'!$E$2,0.75,'Route Analysis Tool'!M79='Drop Downs'!$E$3,0.7,'Route Analysis Tool'!M79='Drop Downs'!$E$4,0.65,'Route Analysis Tool'!M79='Drop Downs'!$E$5,0.6,'Route Analysis Tool'!M79='Drop Downs'!$E$6,0.55,'Route Analysis Tool'!M79='Drop Downs'!$E$7,0.5)</f>
        <v>#N/A</v>
      </c>
      <c r="J79" s="16" t="e" cm="1">
        <f t="array" ref="J79">_xlfn.IFS('Route Analysis Tool'!M79='Drop Downs'!$E$2,2,'Route Analysis Tool'!M79='Drop Downs'!$E$3,2,'Route Analysis Tool'!M79='Drop Downs'!$E$4,2,'Route Analysis Tool'!M79='Drop Downs'!$E$5,3,'Route Analysis Tool'!M79='Drop Downs'!$E$6,4,'Route Analysis Tool'!M79='Drop Downs'!$E$7,5)</f>
        <v>#N/A</v>
      </c>
      <c r="K79" s="16" t="str" cm="1">
        <f t="array" ref="K79">IFERROR(_xlfn.IFS('Route Analysis Tool'!N79='Drop Downs'!$F$2,1,'Route Analysis Tool'!N79='Drop Downs'!$F$3,0.8,'Route Analysis Tool'!N79='Drop Downs'!$F$4,0.9),"")</f>
        <v/>
      </c>
      <c r="L79" s="16" t="str" cm="1">
        <f t="array" ref="L79">IFERROR(_xlfn.IFS('Route Analysis Tool'!N79='Drop Downs'!$F$2,I79,'Route Analysis Tool'!N79='Drop Downs'!$F$3,K79,'Route Analysis Tool'!N79='Drop Downs'!$F$4,K79),"")</f>
        <v/>
      </c>
      <c r="M79" s="18">
        <f>'Route Analysis Tool'!K79</f>
        <v>0.8</v>
      </c>
      <c r="N79" s="18">
        <f>'Route Analysis Tool'!L79</f>
        <v>0.1</v>
      </c>
      <c r="O79" s="16" t="str" cm="1">
        <f t="array" ref="O79">IFERROR(_xlfn.IFS('Route Analysis Tool'!O79='Drop Downs'!$D$2,1,'Route Analysis Tool'!O79='Drop Downs'!$D$3,0),"")</f>
        <v/>
      </c>
      <c r="P79" s="19" t="str">
        <f t="shared" si="21"/>
        <v/>
      </c>
      <c r="Q79" s="14" t="str">
        <f t="shared" si="22"/>
        <v/>
      </c>
      <c r="R79" s="19" t="str">
        <f t="shared" si="23"/>
        <v/>
      </c>
      <c r="S79" s="19" t="str">
        <f>IFERROR(Q79*'Route Analysis Tool'!G79,"")</f>
        <v/>
      </c>
      <c r="T79" s="19" t="str">
        <f t="shared" si="24"/>
        <v/>
      </c>
      <c r="U79" s="19" t="str">
        <f t="shared" si="25"/>
        <v/>
      </c>
      <c r="V79" s="19" t="str">
        <f t="shared" si="26"/>
        <v/>
      </c>
      <c r="W79" s="19" t="str">
        <f t="shared" si="27"/>
        <v/>
      </c>
      <c r="X79" s="20" t="str">
        <f t="shared" si="28"/>
        <v/>
      </c>
      <c r="Y79" s="19" t="str">
        <f t="shared" si="29"/>
        <v/>
      </c>
      <c r="Z79" s="19" t="str">
        <f t="shared" si="39"/>
        <v/>
      </c>
      <c r="AA79" s="19" t="str">
        <f t="shared" si="30"/>
        <v/>
      </c>
      <c r="AB79" s="19" t="str">
        <f t="shared" si="31"/>
        <v/>
      </c>
      <c r="AC79" s="19" t="str">
        <f t="shared" si="32"/>
        <v/>
      </c>
      <c r="AD79" s="19" t="str">
        <f t="shared" si="33"/>
        <v/>
      </c>
      <c r="AE79" s="19" t="str">
        <f t="shared" si="34"/>
        <v/>
      </c>
      <c r="AF79" s="19" t="str">
        <f t="shared" si="35"/>
        <v/>
      </c>
      <c r="AG79" s="26" t="str">
        <f t="shared" si="36"/>
        <v/>
      </c>
      <c r="AH79" s="27" t="str">
        <f>IFERROR(O79*('Route Analysis Tool'!S79-J79)*(Calculations!F79*24),"")</f>
        <v/>
      </c>
      <c r="AI79" s="26" t="str">
        <f t="shared" si="40"/>
        <v/>
      </c>
      <c r="AJ79" s="27" t="str">
        <f>IFERROR(('Route Analysis Tool'!S79-J79)*(Calculations!G79*24),"")</f>
        <v/>
      </c>
      <c r="AK79" s="26" t="str">
        <f t="shared" si="37"/>
        <v/>
      </c>
      <c r="AL79" s="26" t="str">
        <f t="shared" si="38"/>
        <v/>
      </c>
    </row>
    <row r="80" spans="1:38" x14ac:dyDescent="0.15">
      <c r="A80" s="14" t="str">
        <f>IFERROR(VLOOKUP('Route Analysis Tool'!B80,EffTable,4,FALSE),"")</f>
        <v/>
      </c>
      <c r="B80" s="15" t="str">
        <f>IFERROR(VLOOKUP('Route Analysis Tool'!B80,EffTable,2,FALSE),"")</f>
        <v/>
      </c>
      <c r="C80" s="15" t="str">
        <f>IFERROR(VLOOKUP('Route Analysis Tool'!B80,EffTable,3,FALSE),"")</f>
        <v/>
      </c>
      <c r="D80" s="16" t="str">
        <f>IF('Route Analysis Tool'!C80="","",'Route Analysis Tool'!C80)</f>
        <v/>
      </c>
      <c r="E80" s="16" t="str">
        <f>IF('Route Analysis Tool'!D80="","",'Route Analysis Tool'!D80)</f>
        <v/>
      </c>
      <c r="F80" s="17">
        <f>'Route Analysis Tool'!H80-'Route Analysis Tool'!F80</f>
        <v>0</v>
      </c>
      <c r="G80" s="17">
        <f>'Route Analysis Tool'!E80+1-'Route Analysis Tool'!I80</f>
        <v>1</v>
      </c>
      <c r="H80" s="16" cm="1">
        <f t="array" ref="H80">_xlfn.IFS('Route Analysis Tool'!J80='Drop Downs'!$A$2,1,'Route Analysis Tool'!J80='Drop Downs'!$A$3,0.9,'Route Analysis Tool'!J80='Drop Downs'!$A$4,0.8)</f>
        <v>0.8</v>
      </c>
      <c r="I80" s="16" t="e" cm="1">
        <f t="array" ref="I80">_xlfn.IFS('Route Analysis Tool'!M80='Drop Downs'!$E$2,0.75,'Route Analysis Tool'!M80='Drop Downs'!$E$3,0.7,'Route Analysis Tool'!M80='Drop Downs'!$E$4,0.65,'Route Analysis Tool'!M80='Drop Downs'!$E$5,0.6,'Route Analysis Tool'!M80='Drop Downs'!$E$6,0.55,'Route Analysis Tool'!M80='Drop Downs'!$E$7,0.5)</f>
        <v>#N/A</v>
      </c>
      <c r="J80" s="16" t="e" cm="1">
        <f t="array" ref="J80">_xlfn.IFS('Route Analysis Tool'!M80='Drop Downs'!$E$2,2,'Route Analysis Tool'!M80='Drop Downs'!$E$3,2,'Route Analysis Tool'!M80='Drop Downs'!$E$4,2,'Route Analysis Tool'!M80='Drop Downs'!$E$5,3,'Route Analysis Tool'!M80='Drop Downs'!$E$6,4,'Route Analysis Tool'!M80='Drop Downs'!$E$7,5)</f>
        <v>#N/A</v>
      </c>
      <c r="K80" s="16" t="str" cm="1">
        <f t="array" ref="K80">IFERROR(_xlfn.IFS('Route Analysis Tool'!N80='Drop Downs'!$F$2,1,'Route Analysis Tool'!N80='Drop Downs'!$F$3,0.8,'Route Analysis Tool'!N80='Drop Downs'!$F$4,0.9),"")</f>
        <v/>
      </c>
      <c r="L80" s="16" t="str" cm="1">
        <f t="array" ref="L80">IFERROR(_xlfn.IFS('Route Analysis Tool'!N80='Drop Downs'!$F$2,I80,'Route Analysis Tool'!N80='Drop Downs'!$F$3,K80,'Route Analysis Tool'!N80='Drop Downs'!$F$4,K80),"")</f>
        <v/>
      </c>
      <c r="M80" s="18">
        <f>'Route Analysis Tool'!K80</f>
        <v>0.8</v>
      </c>
      <c r="N80" s="18">
        <f>'Route Analysis Tool'!L80</f>
        <v>0.1</v>
      </c>
      <c r="O80" s="16" t="str" cm="1">
        <f t="array" ref="O80">IFERROR(_xlfn.IFS('Route Analysis Tool'!O80='Drop Downs'!$D$2,1,'Route Analysis Tool'!O80='Drop Downs'!$D$3,0),"")</f>
        <v/>
      </c>
      <c r="P80" s="19" t="str">
        <f t="shared" si="21"/>
        <v/>
      </c>
      <c r="Q80" s="14" t="str">
        <f t="shared" si="22"/>
        <v/>
      </c>
      <c r="R80" s="19" t="str">
        <f t="shared" si="23"/>
        <v/>
      </c>
      <c r="S80" s="19" t="str">
        <f>IFERROR(Q80*'Route Analysis Tool'!G80,"")</f>
        <v/>
      </c>
      <c r="T80" s="19" t="str">
        <f t="shared" si="24"/>
        <v/>
      </c>
      <c r="U80" s="19" t="str">
        <f t="shared" si="25"/>
        <v/>
      </c>
      <c r="V80" s="19" t="str">
        <f t="shared" si="26"/>
        <v/>
      </c>
      <c r="W80" s="19" t="str">
        <f t="shared" si="27"/>
        <v/>
      </c>
      <c r="X80" s="20" t="str">
        <f t="shared" si="28"/>
        <v/>
      </c>
      <c r="Y80" s="19" t="str">
        <f t="shared" si="29"/>
        <v/>
      </c>
      <c r="Z80" s="19" t="str">
        <f t="shared" si="39"/>
        <v/>
      </c>
      <c r="AA80" s="19" t="str">
        <f t="shared" si="30"/>
        <v/>
      </c>
      <c r="AB80" s="19" t="str">
        <f t="shared" si="31"/>
        <v/>
      </c>
      <c r="AC80" s="19" t="str">
        <f t="shared" si="32"/>
        <v/>
      </c>
      <c r="AD80" s="19" t="str">
        <f t="shared" si="33"/>
        <v/>
      </c>
      <c r="AE80" s="19" t="str">
        <f t="shared" si="34"/>
        <v/>
      </c>
      <c r="AF80" s="19" t="str">
        <f t="shared" si="35"/>
        <v/>
      </c>
      <c r="AG80" s="26" t="str">
        <f t="shared" si="36"/>
        <v/>
      </c>
      <c r="AH80" s="27" t="str">
        <f>IFERROR(O80*('Route Analysis Tool'!S80-J80)*(Calculations!F80*24),"")</f>
        <v/>
      </c>
      <c r="AI80" s="26" t="str">
        <f t="shared" si="40"/>
        <v/>
      </c>
      <c r="AJ80" s="27" t="str">
        <f>IFERROR(('Route Analysis Tool'!S80-J80)*(Calculations!G80*24),"")</f>
        <v/>
      </c>
      <c r="AK80" s="26" t="str">
        <f t="shared" si="37"/>
        <v/>
      </c>
      <c r="AL80" s="26" t="str">
        <f t="shared" si="38"/>
        <v/>
      </c>
    </row>
    <row r="81" spans="1:38" x14ac:dyDescent="0.15">
      <c r="A81" s="14" t="str">
        <f>IFERROR(VLOOKUP('Route Analysis Tool'!B81,EffTable,4,FALSE),"")</f>
        <v/>
      </c>
      <c r="B81" s="15" t="str">
        <f>IFERROR(VLOOKUP('Route Analysis Tool'!B81,EffTable,2,FALSE),"")</f>
        <v/>
      </c>
      <c r="C81" s="15" t="str">
        <f>IFERROR(VLOOKUP('Route Analysis Tool'!B81,EffTable,3,FALSE),"")</f>
        <v/>
      </c>
      <c r="D81" s="16" t="str">
        <f>IF('Route Analysis Tool'!C81="","",'Route Analysis Tool'!C81)</f>
        <v/>
      </c>
      <c r="E81" s="16" t="str">
        <f>IF('Route Analysis Tool'!D81="","",'Route Analysis Tool'!D81)</f>
        <v/>
      </c>
      <c r="F81" s="17">
        <f>'Route Analysis Tool'!H81-'Route Analysis Tool'!F81</f>
        <v>0</v>
      </c>
      <c r="G81" s="17">
        <f>'Route Analysis Tool'!E81+1-'Route Analysis Tool'!I81</f>
        <v>1</v>
      </c>
      <c r="H81" s="16" cm="1">
        <f t="array" ref="H81">_xlfn.IFS('Route Analysis Tool'!J81='Drop Downs'!$A$2,1,'Route Analysis Tool'!J81='Drop Downs'!$A$3,0.9,'Route Analysis Tool'!J81='Drop Downs'!$A$4,0.8)</f>
        <v>0.8</v>
      </c>
      <c r="I81" s="16" t="e" cm="1">
        <f t="array" ref="I81">_xlfn.IFS('Route Analysis Tool'!M81='Drop Downs'!$E$2,0.75,'Route Analysis Tool'!M81='Drop Downs'!$E$3,0.7,'Route Analysis Tool'!M81='Drop Downs'!$E$4,0.65,'Route Analysis Tool'!M81='Drop Downs'!$E$5,0.6,'Route Analysis Tool'!M81='Drop Downs'!$E$6,0.55,'Route Analysis Tool'!M81='Drop Downs'!$E$7,0.5)</f>
        <v>#N/A</v>
      </c>
      <c r="J81" s="16" t="e" cm="1">
        <f t="array" ref="J81">_xlfn.IFS('Route Analysis Tool'!M81='Drop Downs'!$E$2,2,'Route Analysis Tool'!M81='Drop Downs'!$E$3,2,'Route Analysis Tool'!M81='Drop Downs'!$E$4,2,'Route Analysis Tool'!M81='Drop Downs'!$E$5,3,'Route Analysis Tool'!M81='Drop Downs'!$E$6,4,'Route Analysis Tool'!M81='Drop Downs'!$E$7,5)</f>
        <v>#N/A</v>
      </c>
      <c r="K81" s="16" t="str" cm="1">
        <f t="array" ref="K81">IFERROR(_xlfn.IFS('Route Analysis Tool'!N81='Drop Downs'!$F$2,1,'Route Analysis Tool'!N81='Drop Downs'!$F$3,0.8,'Route Analysis Tool'!N81='Drop Downs'!$F$4,0.9),"")</f>
        <v/>
      </c>
      <c r="L81" s="16" t="str" cm="1">
        <f t="array" ref="L81">IFERROR(_xlfn.IFS('Route Analysis Tool'!N81='Drop Downs'!$F$2,I81,'Route Analysis Tool'!N81='Drop Downs'!$F$3,K81,'Route Analysis Tool'!N81='Drop Downs'!$F$4,K81),"")</f>
        <v/>
      </c>
      <c r="M81" s="18">
        <f>'Route Analysis Tool'!K81</f>
        <v>0.8</v>
      </c>
      <c r="N81" s="18">
        <f>'Route Analysis Tool'!L81</f>
        <v>0.1</v>
      </c>
      <c r="O81" s="16" t="str" cm="1">
        <f t="array" ref="O81">IFERROR(_xlfn.IFS('Route Analysis Tool'!O81='Drop Downs'!$D$2,1,'Route Analysis Tool'!O81='Drop Downs'!$D$3,0),"")</f>
        <v/>
      </c>
      <c r="P81" s="19" t="str">
        <f t="shared" si="21"/>
        <v/>
      </c>
      <c r="Q81" s="14" t="str">
        <f t="shared" si="22"/>
        <v/>
      </c>
      <c r="R81" s="19" t="str">
        <f t="shared" si="23"/>
        <v/>
      </c>
      <c r="S81" s="19" t="str">
        <f>IFERROR(Q81*'Route Analysis Tool'!G81,"")</f>
        <v/>
      </c>
      <c r="T81" s="19" t="str">
        <f t="shared" si="24"/>
        <v/>
      </c>
      <c r="U81" s="19" t="str">
        <f t="shared" si="25"/>
        <v/>
      </c>
      <c r="V81" s="19" t="str">
        <f t="shared" si="26"/>
        <v/>
      </c>
      <c r="W81" s="19" t="str">
        <f t="shared" si="27"/>
        <v/>
      </c>
      <c r="X81" s="20" t="str">
        <f t="shared" si="28"/>
        <v/>
      </c>
      <c r="Y81" s="19" t="str">
        <f t="shared" si="29"/>
        <v/>
      </c>
      <c r="Z81" s="19" t="str">
        <f t="shared" si="39"/>
        <v/>
      </c>
      <c r="AA81" s="19" t="str">
        <f t="shared" si="30"/>
        <v/>
      </c>
      <c r="AB81" s="19" t="str">
        <f t="shared" si="31"/>
        <v/>
      </c>
      <c r="AC81" s="19" t="str">
        <f t="shared" si="32"/>
        <v/>
      </c>
      <c r="AD81" s="19" t="str">
        <f t="shared" si="33"/>
        <v/>
      </c>
      <c r="AE81" s="19" t="str">
        <f t="shared" si="34"/>
        <v/>
      </c>
      <c r="AF81" s="19" t="str">
        <f t="shared" si="35"/>
        <v/>
      </c>
      <c r="AG81" s="26" t="str">
        <f t="shared" si="36"/>
        <v/>
      </c>
      <c r="AH81" s="27" t="str">
        <f>IFERROR(O81*('Route Analysis Tool'!S81-J81)*(Calculations!F81*24),"")</f>
        <v/>
      </c>
      <c r="AI81" s="26" t="str">
        <f t="shared" si="40"/>
        <v/>
      </c>
      <c r="AJ81" s="27" t="str">
        <f>IFERROR(('Route Analysis Tool'!S81-J81)*(Calculations!G81*24),"")</f>
        <v/>
      </c>
      <c r="AK81" s="26" t="str">
        <f t="shared" si="37"/>
        <v/>
      </c>
      <c r="AL81" s="26" t="str">
        <f t="shared" si="38"/>
        <v/>
      </c>
    </row>
    <row r="82" spans="1:38" x14ac:dyDescent="0.15">
      <c r="A82" s="14" t="str">
        <f>IFERROR(VLOOKUP('Route Analysis Tool'!B82,EffTable,4,FALSE),"")</f>
        <v/>
      </c>
      <c r="B82" s="15" t="str">
        <f>IFERROR(VLOOKUP('Route Analysis Tool'!B82,EffTable,2,FALSE),"")</f>
        <v/>
      </c>
      <c r="C82" s="15" t="str">
        <f>IFERROR(VLOOKUP('Route Analysis Tool'!B82,EffTable,3,FALSE),"")</f>
        <v/>
      </c>
      <c r="D82" s="16" t="str">
        <f>IF('Route Analysis Tool'!C82="","",'Route Analysis Tool'!C82)</f>
        <v/>
      </c>
      <c r="E82" s="16" t="str">
        <f>IF('Route Analysis Tool'!D82="","",'Route Analysis Tool'!D82)</f>
        <v/>
      </c>
      <c r="F82" s="17">
        <f>'Route Analysis Tool'!H82-'Route Analysis Tool'!F82</f>
        <v>0</v>
      </c>
      <c r="G82" s="17">
        <f>'Route Analysis Tool'!E82+1-'Route Analysis Tool'!I82</f>
        <v>1</v>
      </c>
      <c r="H82" s="16" cm="1">
        <f t="array" ref="H82">_xlfn.IFS('Route Analysis Tool'!J82='Drop Downs'!$A$2,1,'Route Analysis Tool'!J82='Drop Downs'!$A$3,0.9,'Route Analysis Tool'!J82='Drop Downs'!$A$4,0.8)</f>
        <v>0.8</v>
      </c>
      <c r="I82" s="16" t="e" cm="1">
        <f t="array" ref="I82">_xlfn.IFS('Route Analysis Tool'!M82='Drop Downs'!$E$2,0.75,'Route Analysis Tool'!M82='Drop Downs'!$E$3,0.7,'Route Analysis Tool'!M82='Drop Downs'!$E$4,0.65,'Route Analysis Tool'!M82='Drop Downs'!$E$5,0.6,'Route Analysis Tool'!M82='Drop Downs'!$E$6,0.55,'Route Analysis Tool'!M82='Drop Downs'!$E$7,0.5)</f>
        <v>#N/A</v>
      </c>
      <c r="J82" s="16" t="e" cm="1">
        <f t="array" ref="J82">_xlfn.IFS('Route Analysis Tool'!M82='Drop Downs'!$E$2,2,'Route Analysis Tool'!M82='Drop Downs'!$E$3,2,'Route Analysis Tool'!M82='Drop Downs'!$E$4,2,'Route Analysis Tool'!M82='Drop Downs'!$E$5,3,'Route Analysis Tool'!M82='Drop Downs'!$E$6,4,'Route Analysis Tool'!M82='Drop Downs'!$E$7,5)</f>
        <v>#N/A</v>
      </c>
      <c r="K82" s="16" t="str" cm="1">
        <f t="array" ref="K82">IFERROR(_xlfn.IFS('Route Analysis Tool'!N82='Drop Downs'!$F$2,1,'Route Analysis Tool'!N82='Drop Downs'!$F$3,0.8,'Route Analysis Tool'!N82='Drop Downs'!$F$4,0.9),"")</f>
        <v/>
      </c>
      <c r="L82" s="16" t="str" cm="1">
        <f t="array" ref="L82">IFERROR(_xlfn.IFS('Route Analysis Tool'!N82='Drop Downs'!$F$2,I82,'Route Analysis Tool'!N82='Drop Downs'!$F$3,K82,'Route Analysis Tool'!N82='Drop Downs'!$F$4,K82),"")</f>
        <v/>
      </c>
      <c r="M82" s="18">
        <f>'Route Analysis Tool'!K82</f>
        <v>0.8</v>
      </c>
      <c r="N82" s="18">
        <f>'Route Analysis Tool'!L82</f>
        <v>0.1</v>
      </c>
      <c r="O82" s="16" t="str" cm="1">
        <f t="array" ref="O82">IFERROR(_xlfn.IFS('Route Analysis Tool'!O82='Drop Downs'!$D$2,1,'Route Analysis Tool'!O82='Drop Downs'!$D$3,0),"")</f>
        <v/>
      </c>
      <c r="P82" s="19" t="str">
        <f t="shared" si="21"/>
        <v/>
      </c>
      <c r="Q82" s="14" t="str">
        <f t="shared" si="22"/>
        <v/>
      </c>
      <c r="R82" s="19" t="str">
        <f t="shared" si="23"/>
        <v/>
      </c>
      <c r="S82" s="19" t="str">
        <f>IFERROR(Q82*'Route Analysis Tool'!G82,"")</f>
        <v/>
      </c>
      <c r="T82" s="19" t="str">
        <f t="shared" si="24"/>
        <v/>
      </c>
      <c r="U82" s="19" t="str">
        <f t="shared" si="25"/>
        <v/>
      </c>
      <c r="V82" s="19" t="str">
        <f t="shared" si="26"/>
        <v/>
      </c>
      <c r="W82" s="19" t="str">
        <f t="shared" si="27"/>
        <v/>
      </c>
      <c r="X82" s="20" t="str">
        <f t="shared" si="28"/>
        <v/>
      </c>
      <c r="Y82" s="19" t="str">
        <f t="shared" si="29"/>
        <v/>
      </c>
      <c r="Z82" s="19" t="str">
        <f t="shared" si="39"/>
        <v/>
      </c>
      <c r="AA82" s="19" t="str">
        <f t="shared" si="30"/>
        <v/>
      </c>
      <c r="AB82" s="19" t="str">
        <f t="shared" si="31"/>
        <v/>
      </c>
      <c r="AC82" s="19" t="str">
        <f t="shared" si="32"/>
        <v/>
      </c>
      <c r="AD82" s="19" t="str">
        <f t="shared" si="33"/>
        <v/>
      </c>
      <c r="AE82" s="19" t="str">
        <f t="shared" si="34"/>
        <v/>
      </c>
      <c r="AF82" s="19" t="str">
        <f t="shared" si="35"/>
        <v/>
      </c>
      <c r="AG82" s="26" t="str">
        <f t="shared" si="36"/>
        <v/>
      </c>
      <c r="AH82" s="27" t="str">
        <f>IFERROR(O82*('Route Analysis Tool'!S82-J82)*(Calculations!F82*24),"")</f>
        <v/>
      </c>
      <c r="AI82" s="26" t="str">
        <f t="shared" si="40"/>
        <v/>
      </c>
      <c r="AJ82" s="27" t="str">
        <f>IFERROR(('Route Analysis Tool'!S82-J82)*(Calculations!G82*24),"")</f>
        <v/>
      </c>
      <c r="AK82" s="26" t="str">
        <f t="shared" si="37"/>
        <v/>
      </c>
      <c r="AL82" s="26" t="str">
        <f t="shared" si="38"/>
        <v/>
      </c>
    </row>
    <row r="83" spans="1:38" x14ac:dyDescent="0.15">
      <c r="A83" s="14" t="str">
        <f>IFERROR(VLOOKUP('Route Analysis Tool'!B83,EffTable,4,FALSE),"")</f>
        <v/>
      </c>
      <c r="B83" s="15" t="str">
        <f>IFERROR(VLOOKUP('Route Analysis Tool'!B83,EffTable,2,FALSE),"")</f>
        <v/>
      </c>
      <c r="C83" s="15" t="str">
        <f>IFERROR(VLOOKUP('Route Analysis Tool'!B83,EffTable,3,FALSE),"")</f>
        <v/>
      </c>
      <c r="D83" s="16" t="str">
        <f>IF('Route Analysis Tool'!C83="","",'Route Analysis Tool'!C83)</f>
        <v/>
      </c>
      <c r="E83" s="16" t="str">
        <f>IF('Route Analysis Tool'!D83="","",'Route Analysis Tool'!D83)</f>
        <v/>
      </c>
      <c r="F83" s="17">
        <f>'Route Analysis Tool'!H83-'Route Analysis Tool'!F83</f>
        <v>0</v>
      </c>
      <c r="G83" s="17">
        <f>'Route Analysis Tool'!E83+1-'Route Analysis Tool'!I83</f>
        <v>1</v>
      </c>
      <c r="H83" s="16" cm="1">
        <f t="array" ref="H83">_xlfn.IFS('Route Analysis Tool'!J83='Drop Downs'!$A$2,1,'Route Analysis Tool'!J83='Drop Downs'!$A$3,0.9,'Route Analysis Tool'!J83='Drop Downs'!$A$4,0.8)</f>
        <v>0.8</v>
      </c>
      <c r="I83" s="16" t="e" cm="1">
        <f t="array" ref="I83">_xlfn.IFS('Route Analysis Tool'!M83='Drop Downs'!$E$2,0.75,'Route Analysis Tool'!M83='Drop Downs'!$E$3,0.7,'Route Analysis Tool'!M83='Drop Downs'!$E$4,0.65,'Route Analysis Tool'!M83='Drop Downs'!$E$5,0.6,'Route Analysis Tool'!M83='Drop Downs'!$E$6,0.55,'Route Analysis Tool'!M83='Drop Downs'!$E$7,0.5)</f>
        <v>#N/A</v>
      </c>
      <c r="J83" s="16" t="e" cm="1">
        <f t="array" ref="J83">_xlfn.IFS('Route Analysis Tool'!M83='Drop Downs'!$E$2,2,'Route Analysis Tool'!M83='Drop Downs'!$E$3,2,'Route Analysis Tool'!M83='Drop Downs'!$E$4,2,'Route Analysis Tool'!M83='Drop Downs'!$E$5,3,'Route Analysis Tool'!M83='Drop Downs'!$E$6,4,'Route Analysis Tool'!M83='Drop Downs'!$E$7,5)</f>
        <v>#N/A</v>
      </c>
      <c r="K83" s="16" t="str" cm="1">
        <f t="array" ref="K83">IFERROR(_xlfn.IFS('Route Analysis Tool'!N83='Drop Downs'!$F$2,1,'Route Analysis Tool'!N83='Drop Downs'!$F$3,0.8,'Route Analysis Tool'!N83='Drop Downs'!$F$4,0.9),"")</f>
        <v/>
      </c>
      <c r="L83" s="16" t="str" cm="1">
        <f t="array" ref="L83">IFERROR(_xlfn.IFS('Route Analysis Tool'!N83='Drop Downs'!$F$2,I83,'Route Analysis Tool'!N83='Drop Downs'!$F$3,K83,'Route Analysis Tool'!N83='Drop Downs'!$F$4,K83),"")</f>
        <v/>
      </c>
      <c r="M83" s="18">
        <f>'Route Analysis Tool'!K83</f>
        <v>0.8</v>
      </c>
      <c r="N83" s="18">
        <f>'Route Analysis Tool'!L83</f>
        <v>0.1</v>
      </c>
      <c r="O83" s="16" t="str" cm="1">
        <f t="array" ref="O83">IFERROR(_xlfn.IFS('Route Analysis Tool'!O83='Drop Downs'!$D$2,1,'Route Analysis Tool'!O83='Drop Downs'!$D$3,0),"")</f>
        <v/>
      </c>
      <c r="P83" s="19" t="str">
        <f t="shared" si="21"/>
        <v/>
      </c>
      <c r="Q83" s="14" t="str">
        <f t="shared" si="22"/>
        <v/>
      </c>
      <c r="R83" s="19" t="str">
        <f t="shared" si="23"/>
        <v/>
      </c>
      <c r="S83" s="19" t="str">
        <f>IFERROR(Q83*'Route Analysis Tool'!G83,"")</f>
        <v/>
      </c>
      <c r="T83" s="19" t="str">
        <f t="shared" si="24"/>
        <v/>
      </c>
      <c r="U83" s="19" t="str">
        <f t="shared" si="25"/>
        <v/>
      </c>
      <c r="V83" s="19" t="str">
        <f t="shared" si="26"/>
        <v/>
      </c>
      <c r="W83" s="19" t="str">
        <f t="shared" si="27"/>
        <v/>
      </c>
      <c r="X83" s="20" t="str">
        <f t="shared" si="28"/>
        <v/>
      </c>
      <c r="Y83" s="19" t="str">
        <f t="shared" si="29"/>
        <v/>
      </c>
      <c r="Z83" s="19" t="str">
        <f t="shared" si="39"/>
        <v/>
      </c>
      <c r="AA83" s="19" t="str">
        <f t="shared" si="30"/>
        <v/>
      </c>
      <c r="AB83" s="19" t="str">
        <f t="shared" si="31"/>
        <v/>
      </c>
      <c r="AC83" s="19" t="str">
        <f t="shared" si="32"/>
        <v/>
      </c>
      <c r="AD83" s="19" t="str">
        <f t="shared" si="33"/>
        <v/>
      </c>
      <c r="AE83" s="19" t="str">
        <f t="shared" si="34"/>
        <v/>
      </c>
      <c r="AF83" s="19" t="str">
        <f t="shared" si="35"/>
        <v/>
      </c>
      <c r="AG83" s="26" t="str">
        <f t="shared" si="36"/>
        <v/>
      </c>
      <c r="AH83" s="27" t="str">
        <f>IFERROR(O83*('Route Analysis Tool'!S83-J83)*(Calculations!F83*24),"")</f>
        <v/>
      </c>
      <c r="AI83" s="26" t="str">
        <f t="shared" si="40"/>
        <v/>
      </c>
      <c r="AJ83" s="27" t="str">
        <f>IFERROR(('Route Analysis Tool'!S83-J83)*(Calculations!G83*24),"")</f>
        <v/>
      </c>
      <c r="AK83" s="26" t="str">
        <f t="shared" si="37"/>
        <v/>
      </c>
      <c r="AL83" s="26" t="str">
        <f t="shared" si="38"/>
        <v/>
      </c>
    </row>
    <row r="84" spans="1:38" x14ac:dyDescent="0.15">
      <c r="A84" s="14" t="str">
        <f>IFERROR(VLOOKUP('Route Analysis Tool'!B84,EffTable,4,FALSE),"")</f>
        <v/>
      </c>
      <c r="B84" s="15" t="str">
        <f>IFERROR(VLOOKUP('Route Analysis Tool'!B84,EffTable,2,FALSE),"")</f>
        <v/>
      </c>
      <c r="C84" s="15" t="str">
        <f>IFERROR(VLOOKUP('Route Analysis Tool'!B84,EffTable,3,FALSE),"")</f>
        <v/>
      </c>
      <c r="D84" s="16" t="str">
        <f>IF('Route Analysis Tool'!C84="","",'Route Analysis Tool'!C84)</f>
        <v/>
      </c>
      <c r="E84" s="16" t="str">
        <f>IF('Route Analysis Tool'!D84="","",'Route Analysis Tool'!D84)</f>
        <v/>
      </c>
      <c r="F84" s="17">
        <f>'Route Analysis Tool'!H84-'Route Analysis Tool'!F84</f>
        <v>0</v>
      </c>
      <c r="G84" s="17">
        <f>'Route Analysis Tool'!E84+1-'Route Analysis Tool'!I84</f>
        <v>1</v>
      </c>
      <c r="H84" s="16" cm="1">
        <f t="array" ref="H84">_xlfn.IFS('Route Analysis Tool'!J84='Drop Downs'!$A$2,1,'Route Analysis Tool'!J84='Drop Downs'!$A$3,0.9,'Route Analysis Tool'!J84='Drop Downs'!$A$4,0.8)</f>
        <v>0.8</v>
      </c>
      <c r="I84" s="16" t="e" cm="1">
        <f t="array" ref="I84">_xlfn.IFS('Route Analysis Tool'!M84='Drop Downs'!$E$2,0.75,'Route Analysis Tool'!M84='Drop Downs'!$E$3,0.7,'Route Analysis Tool'!M84='Drop Downs'!$E$4,0.65,'Route Analysis Tool'!M84='Drop Downs'!$E$5,0.6,'Route Analysis Tool'!M84='Drop Downs'!$E$6,0.55,'Route Analysis Tool'!M84='Drop Downs'!$E$7,0.5)</f>
        <v>#N/A</v>
      </c>
      <c r="J84" s="16" t="e" cm="1">
        <f t="array" ref="J84">_xlfn.IFS('Route Analysis Tool'!M84='Drop Downs'!$E$2,2,'Route Analysis Tool'!M84='Drop Downs'!$E$3,2,'Route Analysis Tool'!M84='Drop Downs'!$E$4,2,'Route Analysis Tool'!M84='Drop Downs'!$E$5,3,'Route Analysis Tool'!M84='Drop Downs'!$E$6,4,'Route Analysis Tool'!M84='Drop Downs'!$E$7,5)</f>
        <v>#N/A</v>
      </c>
      <c r="K84" s="16" t="str" cm="1">
        <f t="array" ref="K84">IFERROR(_xlfn.IFS('Route Analysis Tool'!N84='Drop Downs'!$F$2,1,'Route Analysis Tool'!N84='Drop Downs'!$F$3,0.8,'Route Analysis Tool'!N84='Drop Downs'!$F$4,0.9),"")</f>
        <v/>
      </c>
      <c r="L84" s="16" t="str" cm="1">
        <f t="array" ref="L84">IFERROR(_xlfn.IFS('Route Analysis Tool'!N84='Drop Downs'!$F$2,I84,'Route Analysis Tool'!N84='Drop Downs'!$F$3,K84,'Route Analysis Tool'!N84='Drop Downs'!$F$4,K84),"")</f>
        <v/>
      </c>
      <c r="M84" s="18">
        <f>'Route Analysis Tool'!K84</f>
        <v>0.8</v>
      </c>
      <c r="N84" s="18">
        <f>'Route Analysis Tool'!L84</f>
        <v>0.1</v>
      </c>
      <c r="O84" s="16" t="str" cm="1">
        <f t="array" ref="O84">IFERROR(_xlfn.IFS('Route Analysis Tool'!O84='Drop Downs'!$D$2,1,'Route Analysis Tool'!O84='Drop Downs'!$D$3,0),"")</f>
        <v/>
      </c>
      <c r="P84" s="19" t="str">
        <f t="shared" si="21"/>
        <v/>
      </c>
      <c r="Q84" s="14" t="str">
        <f t="shared" si="22"/>
        <v/>
      </c>
      <c r="R84" s="19" t="str">
        <f t="shared" si="23"/>
        <v/>
      </c>
      <c r="S84" s="19" t="str">
        <f>IFERROR(Q84*'Route Analysis Tool'!G84,"")</f>
        <v/>
      </c>
      <c r="T84" s="19" t="str">
        <f t="shared" si="24"/>
        <v/>
      </c>
      <c r="U84" s="19" t="str">
        <f t="shared" si="25"/>
        <v/>
      </c>
      <c r="V84" s="19" t="str">
        <f t="shared" si="26"/>
        <v/>
      </c>
      <c r="W84" s="19" t="str">
        <f t="shared" si="27"/>
        <v/>
      </c>
      <c r="X84" s="20" t="str">
        <f t="shared" si="28"/>
        <v/>
      </c>
      <c r="Y84" s="19" t="str">
        <f t="shared" si="29"/>
        <v/>
      </c>
      <c r="Z84" s="19" t="str">
        <f t="shared" si="39"/>
        <v/>
      </c>
      <c r="AA84" s="19" t="str">
        <f t="shared" si="30"/>
        <v/>
      </c>
      <c r="AB84" s="19" t="str">
        <f t="shared" si="31"/>
        <v/>
      </c>
      <c r="AC84" s="19" t="str">
        <f t="shared" si="32"/>
        <v/>
      </c>
      <c r="AD84" s="19" t="str">
        <f t="shared" si="33"/>
        <v/>
      </c>
      <c r="AE84" s="19" t="str">
        <f t="shared" si="34"/>
        <v/>
      </c>
      <c r="AF84" s="19" t="str">
        <f t="shared" si="35"/>
        <v/>
      </c>
      <c r="AG84" s="26" t="str">
        <f t="shared" si="36"/>
        <v/>
      </c>
      <c r="AH84" s="27" t="str">
        <f>IFERROR(O84*('Route Analysis Tool'!S84-J84)*(Calculations!F84*24),"")</f>
        <v/>
      </c>
      <c r="AI84" s="26" t="str">
        <f t="shared" si="40"/>
        <v/>
      </c>
      <c r="AJ84" s="27" t="str">
        <f>IFERROR(('Route Analysis Tool'!S84-J84)*(Calculations!G84*24),"")</f>
        <v/>
      </c>
      <c r="AK84" s="26" t="str">
        <f t="shared" si="37"/>
        <v/>
      </c>
      <c r="AL84" s="26" t="str">
        <f t="shared" si="38"/>
        <v/>
      </c>
    </row>
    <row r="85" spans="1:38" x14ac:dyDescent="0.15">
      <c r="A85" s="14" t="str">
        <f>IFERROR(VLOOKUP('Route Analysis Tool'!B85,EffTable,4,FALSE),"")</f>
        <v/>
      </c>
      <c r="B85" s="15" t="str">
        <f>IFERROR(VLOOKUP('Route Analysis Tool'!B85,EffTable,2,FALSE),"")</f>
        <v/>
      </c>
      <c r="C85" s="15" t="str">
        <f>IFERROR(VLOOKUP('Route Analysis Tool'!B85,EffTable,3,FALSE),"")</f>
        <v/>
      </c>
      <c r="D85" s="16" t="str">
        <f>IF('Route Analysis Tool'!C85="","",'Route Analysis Tool'!C85)</f>
        <v/>
      </c>
      <c r="E85" s="16" t="str">
        <f>IF('Route Analysis Tool'!D85="","",'Route Analysis Tool'!D85)</f>
        <v/>
      </c>
      <c r="F85" s="17">
        <f>'Route Analysis Tool'!H85-'Route Analysis Tool'!F85</f>
        <v>0</v>
      </c>
      <c r="G85" s="17">
        <f>'Route Analysis Tool'!E85+1-'Route Analysis Tool'!I85</f>
        <v>1</v>
      </c>
      <c r="H85" s="16" cm="1">
        <f t="array" ref="H85">_xlfn.IFS('Route Analysis Tool'!J85='Drop Downs'!$A$2,1,'Route Analysis Tool'!J85='Drop Downs'!$A$3,0.9,'Route Analysis Tool'!J85='Drop Downs'!$A$4,0.8)</f>
        <v>0.8</v>
      </c>
      <c r="I85" s="16" t="e" cm="1">
        <f t="array" ref="I85">_xlfn.IFS('Route Analysis Tool'!M85='Drop Downs'!$E$2,0.75,'Route Analysis Tool'!M85='Drop Downs'!$E$3,0.7,'Route Analysis Tool'!M85='Drop Downs'!$E$4,0.65,'Route Analysis Tool'!M85='Drop Downs'!$E$5,0.6,'Route Analysis Tool'!M85='Drop Downs'!$E$6,0.55,'Route Analysis Tool'!M85='Drop Downs'!$E$7,0.5)</f>
        <v>#N/A</v>
      </c>
      <c r="J85" s="16" t="e" cm="1">
        <f t="array" ref="J85">_xlfn.IFS('Route Analysis Tool'!M85='Drop Downs'!$E$2,2,'Route Analysis Tool'!M85='Drop Downs'!$E$3,2,'Route Analysis Tool'!M85='Drop Downs'!$E$4,2,'Route Analysis Tool'!M85='Drop Downs'!$E$5,3,'Route Analysis Tool'!M85='Drop Downs'!$E$6,4,'Route Analysis Tool'!M85='Drop Downs'!$E$7,5)</f>
        <v>#N/A</v>
      </c>
      <c r="K85" s="16" t="str" cm="1">
        <f t="array" ref="K85">IFERROR(_xlfn.IFS('Route Analysis Tool'!N85='Drop Downs'!$F$2,1,'Route Analysis Tool'!N85='Drop Downs'!$F$3,0.8,'Route Analysis Tool'!N85='Drop Downs'!$F$4,0.9),"")</f>
        <v/>
      </c>
      <c r="L85" s="16" t="str" cm="1">
        <f t="array" ref="L85">IFERROR(_xlfn.IFS('Route Analysis Tool'!N85='Drop Downs'!$F$2,I85,'Route Analysis Tool'!N85='Drop Downs'!$F$3,K85,'Route Analysis Tool'!N85='Drop Downs'!$F$4,K85),"")</f>
        <v/>
      </c>
      <c r="M85" s="18">
        <f>'Route Analysis Tool'!K85</f>
        <v>0.8</v>
      </c>
      <c r="N85" s="18">
        <f>'Route Analysis Tool'!L85</f>
        <v>0.1</v>
      </c>
      <c r="O85" s="16" t="str" cm="1">
        <f t="array" ref="O85">IFERROR(_xlfn.IFS('Route Analysis Tool'!O85='Drop Downs'!$D$2,1,'Route Analysis Tool'!O85='Drop Downs'!$D$3,0),"")</f>
        <v/>
      </c>
      <c r="P85" s="19" t="str">
        <f t="shared" si="21"/>
        <v/>
      </c>
      <c r="Q85" s="14" t="str">
        <f t="shared" si="22"/>
        <v/>
      </c>
      <c r="R85" s="19" t="str">
        <f t="shared" si="23"/>
        <v/>
      </c>
      <c r="S85" s="19" t="str">
        <f>IFERROR(Q85*'Route Analysis Tool'!G85,"")</f>
        <v/>
      </c>
      <c r="T85" s="19" t="str">
        <f t="shared" si="24"/>
        <v/>
      </c>
      <c r="U85" s="19" t="str">
        <f t="shared" si="25"/>
        <v/>
      </c>
      <c r="V85" s="19" t="str">
        <f t="shared" si="26"/>
        <v/>
      </c>
      <c r="W85" s="19" t="str">
        <f t="shared" si="27"/>
        <v/>
      </c>
      <c r="X85" s="20" t="str">
        <f t="shared" si="28"/>
        <v/>
      </c>
      <c r="Y85" s="19" t="str">
        <f t="shared" si="29"/>
        <v/>
      </c>
      <c r="Z85" s="19" t="str">
        <f t="shared" si="39"/>
        <v/>
      </c>
      <c r="AA85" s="19" t="str">
        <f t="shared" si="30"/>
        <v/>
      </c>
      <c r="AB85" s="19" t="str">
        <f t="shared" si="31"/>
        <v/>
      </c>
      <c r="AC85" s="19" t="str">
        <f t="shared" si="32"/>
        <v/>
      </c>
      <c r="AD85" s="19" t="str">
        <f t="shared" si="33"/>
        <v/>
      </c>
      <c r="AE85" s="19" t="str">
        <f t="shared" si="34"/>
        <v/>
      </c>
      <c r="AF85" s="19" t="str">
        <f t="shared" si="35"/>
        <v/>
      </c>
      <c r="AG85" s="26" t="str">
        <f t="shared" si="36"/>
        <v/>
      </c>
      <c r="AH85" s="27" t="str">
        <f>IFERROR(O85*('Route Analysis Tool'!S85-J85)*(Calculations!F85*24),"")</f>
        <v/>
      </c>
      <c r="AI85" s="26" t="str">
        <f t="shared" si="40"/>
        <v/>
      </c>
      <c r="AJ85" s="27" t="str">
        <f>IFERROR(('Route Analysis Tool'!S85-J85)*(Calculations!G85*24),"")</f>
        <v/>
      </c>
      <c r="AK85" s="26" t="str">
        <f t="shared" si="37"/>
        <v/>
      </c>
      <c r="AL85" s="26" t="str">
        <f t="shared" si="38"/>
        <v/>
      </c>
    </row>
    <row r="86" spans="1:38" x14ac:dyDescent="0.15">
      <c r="A86" s="14" t="str">
        <f>IFERROR(VLOOKUP('Route Analysis Tool'!B86,EffTable,4,FALSE),"")</f>
        <v/>
      </c>
      <c r="B86" s="15" t="str">
        <f>IFERROR(VLOOKUP('Route Analysis Tool'!B86,EffTable,2,FALSE),"")</f>
        <v/>
      </c>
      <c r="C86" s="15" t="str">
        <f>IFERROR(VLOOKUP('Route Analysis Tool'!B86,EffTable,3,FALSE),"")</f>
        <v/>
      </c>
      <c r="D86" s="16" t="str">
        <f>IF('Route Analysis Tool'!C86="","",'Route Analysis Tool'!C86)</f>
        <v/>
      </c>
      <c r="E86" s="16" t="str">
        <f>IF('Route Analysis Tool'!D86="","",'Route Analysis Tool'!D86)</f>
        <v/>
      </c>
      <c r="F86" s="17">
        <f>'Route Analysis Tool'!H86-'Route Analysis Tool'!F86</f>
        <v>0</v>
      </c>
      <c r="G86" s="17">
        <f>'Route Analysis Tool'!E86+1-'Route Analysis Tool'!I86</f>
        <v>1</v>
      </c>
      <c r="H86" s="16" cm="1">
        <f t="array" ref="H86">_xlfn.IFS('Route Analysis Tool'!J86='Drop Downs'!$A$2,1,'Route Analysis Tool'!J86='Drop Downs'!$A$3,0.9,'Route Analysis Tool'!J86='Drop Downs'!$A$4,0.8)</f>
        <v>0.8</v>
      </c>
      <c r="I86" s="16" t="e" cm="1">
        <f t="array" ref="I86">_xlfn.IFS('Route Analysis Tool'!M86='Drop Downs'!$E$2,0.75,'Route Analysis Tool'!M86='Drop Downs'!$E$3,0.7,'Route Analysis Tool'!M86='Drop Downs'!$E$4,0.65,'Route Analysis Tool'!M86='Drop Downs'!$E$5,0.6,'Route Analysis Tool'!M86='Drop Downs'!$E$6,0.55,'Route Analysis Tool'!M86='Drop Downs'!$E$7,0.5)</f>
        <v>#N/A</v>
      </c>
      <c r="J86" s="16" t="e" cm="1">
        <f t="array" ref="J86">_xlfn.IFS('Route Analysis Tool'!M86='Drop Downs'!$E$2,2,'Route Analysis Tool'!M86='Drop Downs'!$E$3,2,'Route Analysis Tool'!M86='Drop Downs'!$E$4,2,'Route Analysis Tool'!M86='Drop Downs'!$E$5,3,'Route Analysis Tool'!M86='Drop Downs'!$E$6,4,'Route Analysis Tool'!M86='Drop Downs'!$E$7,5)</f>
        <v>#N/A</v>
      </c>
      <c r="K86" s="16" t="str" cm="1">
        <f t="array" ref="K86">IFERROR(_xlfn.IFS('Route Analysis Tool'!N86='Drop Downs'!$F$2,1,'Route Analysis Tool'!N86='Drop Downs'!$F$3,0.8,'Route Analysis Tool'!N86='Drop Downs'!$F$4,0.9),"")</f>
        <v/>
      </c>
      <c r="L86" s="16" t="str" cm="1">
        <f t="array" ref="L86">IFERROR(_xlfn.IFS('Route Analysis Tool'!N86='Drop Downs'!$F$2,I86,'Route Analysis Tool'!N86='Drop Downs'!$F$3,K86,'Route Analysis Tool'!N86='Drop Downs'!$F$4,K86),"")</f>
        <v/>
      </c>
      <c r="M86" s="18">
        <f>'Route Analysis Tool'!K86</f>
        <v>0.8</v>
      </c>
      <c r="N86" s="18">
        <f>'Route Analysis Tool'!L86</f>
        <v>0.1</v>
      </c>
      <c r="O86" s="16" t="str" cm="1">
        <f t="array" ref="O86">IFERROR(_xlfn.IFS('Route Analysis Tool'!O86='Drop Downs'!$D$2,1,'Route Analysis Tool'!O86='Drop Downs'!$D$3,0),"")</f>
        <v/>
      </c>
      <c r="P86" s="19" t="str">
        <f t="shared" si="21"/>
        <v/>
      </c>
      <c r="Q86" s="14" t="str">
        <f t="shared" si="22"/>
        <v/>
      </c>
      <c r="R86" s="19" t="str">
        <f t="shared" si="23"/>
        <v/>
      </c>
      <c r="S86" s="19" t="str">
        <f>IFERROR(Q86*'Route Analysis Tool'!G86,"")</f>
        <v/>
      </c>
      <c r="T86" s="19" t="str">
        <f t="shared" si="24"/>
        <v/>
      </c>
      <c r="U86" s="19" t="str">
        <f t="shared" si="25"/>
        <v/>
      </c>
      <c r="V86" s="19" t="str">
        <f t="shared" si="26"/>
        <v/>
      </c>
      <c r="W86" s="19" t="str">
        <f t="shared" si="27"/>
        <v/>
      </c>
      <c r="X86" s="20" t="str">
        <f t="shared" si="28"/>
        <v/>
      </c>
      <c r="Y86" s="19" t="str">
        <f t="shared" si="29"/>
        <v/>
      </c>
      <c r="Z86" s="19" t="str">
        <f t="shared" si="39"/>
        <v/>
      </c>
      <c r="AA86" s="19" t="str">
        <f t="shared" si="30"/>
        <v/>
      </c>
      <c r="AB86" s="19" t="str">
        <f t="shared" si="31"/>
        <v/>
      </c>
      <c r="AC86" s="19" t="str">
        <f t="shared" si="32"/>
        <v/>
      </c>
      <c r="AD86" s="19" t="str">
        <f t="shared" si="33"/>
        <v/>
      </c>
      <c r="AE86" s="19" t="str">
        <f t="shared" si="34"/>
        <v/>
      </c>
      <c r="AF86" s="19" t="str">
        <f t="shared" si="35"/>
        <v/>
      </c>
      <c r="AG86" s="26" t="str">
        <f t="shared" si="36"/>
        <v/>
      </c>
      <c r="AH86" s="27" t="str">
        <f>IFERROR(O86*('Route Analysis Tool'!S86-J86)*(Calculations!F86*24),"")</f>
        <v/>
      </c>
      <c r="AI86" s="26" t="str">
        <f t="shared" si="40"/>
        <v/>
      </c>
      <c r="AJ86" s="27" t="str">
        <f>IFERROR(('Route Analysis Tool'!S86-J86)*(Calculations!G86*24),"")</f>
        <v/>
      </c>
      <c r="AK86" s="26" t="str">
        <f t="shared" si="37"/>
        <v/>
      </c>
      <c r="AL86" s="26" t="str">
        <f t="shared" si="38"/>
        <v/>
      </c>
    </row>
    <row r="87" spans="1:38" x14ac:dyDescent="0.15">
      <c r="A87" s="14" t="str">
        <f>IFERROR(VLOOKUP('Route Analysis Tool'!B87,EffTable,4,FALSE),"")</f>
        <v/>
      </c>
      <c r="B87" s="15" t="str">
        <f>IFERROR(VLOOKUP('Route Analysis Tool'!B87,EffTable,2,FALSE),"")</f>
        <v/>
      </c>
      <c r="C87" s="15" t="str">
        <f>IFERROR(VLOOKUP('Route Analysis Tool'!B87,EffTable,3,FALSE),"")</f>
        <v/>
      </c>
      <c r="D87" s="16" t="str">
        <f>IF('Route Analysis Tool'!C87="","",'Route Analysis Tool'!C87)</f>
        <v/>
      </c>
      <c r="E87" s="16" t="str">
        <f>IF('Route Analysis Tool'!D87="","",'Route Analysis Tool'!D87)</f>
        <v/>
      </c>
      <c r="F87" s="17">
        <f>'Route Analysis Tool'!H87-'Route Analysis Tool'!F87</f>
        <v>0</v>
      </c>
      <c r="G87" s="17">
        <f>'Route Analysis Tool'!E87+1-'Route Analysis Tool'!I87</f>
        <v>1</v>
      </c>
      <c r="H87" s="16" cm="1">
        <f t="array" ref="H87">_xlfn.IFS('Route Analysis Tool'!J87='Drop Downs'!$A$2,1,'Route Analysis Tool'!J87='Drop Downs'!$A$3,0.9,'Route Analysis Tool'!J87='Drop Downs'!$A$4,0.8)</f>
        <v>0.8</v>
      </c>
      <c r="I87" s="16" t="e" cm="1">
        <f t="array" ref="I87">_xlfn.IFS('Route Analysis Tool'!M87='Drop Downs'!$E$2,0.75,'Route Analysis Tool'!M87='Drop Downs'!$E$3,0.7,'Route Analysis Tool'!M87='Drop Downs'!$E$4,0.65,'Route Analysis Tool'!M87='Drop Downs'!$E$5,0.6,'Route Analysis Tool'!M87='Drop Downs'!$E$6,0.55,'Route Analysis Tool'!M87='Drop Downs'!$E$7,0.5)</f>
        <v>#N/A</v>
      </c>
      <c r="J87" s="16" t="e" cm="1">
        <f t="array" ref="J87">_xlfn.IFS('Route Analysis Tool'!M87='Drop Downs'!$E$2,2,'Route Analysis Tool'!M87='Drop Downs'!$E$3,2,'Route Analysis Tool'!M87='Drop Downs'!$E$4,2,'Route Analysis Tool'!M87='Drop Downs'!$E$5,3,'Route Analysis Tool'!M87='Drop Downs'!$E$6,4,'Route Analysis Tool'!M87='Drop Downs'!$E$7,5)</f>
        <v>#N/A</v>
      </c>
      <c r="K87" s="16" t="str" cm="1">
        <f t="array" ref="K87">IFERROR(_xlfn.IFS('Route Analysis Tool'!N87='Drop Downs'!$F$2,1,'Route Analysis Tool'!N87='Drop Downs'!$F$3,0.8,'Route Analysis Tool'!N87='Drop Downs'!$F$4,0.9),"")</f>
        <v/>
      </c>
      <c r="L87" s="16" t="str" cm="1">
        <f t="array" ref="L87">IFERROR(_xlfn.IFS('Route Analysis Tool'!N87='Drop Downs'!$F$2,I87,'Route Analysis Tool'!N87='Drop Downs'!$F$3,K87,'Route Analysis Tool'!N87='Drop Downs'!$F$4,K87),"")</f>
        <v/>
      </c>
      <c r="M87" s="18">
        <f>'Route Analysis Tool'!K87</f>
        <v>0.8</v>
      </c>
      <c r="N87" s="18">
        <f>'Route Analysis Tool'!L87</f>
        <v>0.1</v>
      </c>
      <c r="O87" s="16" t="str" cm="1">
        <f t="array" ref="O87">IFERROR(_xlfn.IFS('Route Analysis Tool'!O87='Drop Downs'!$D$2,1,'Route Analysis Tool'!O87='Drop Downs'!$D$3,0),"")</f>
        <v/>
      </c>
      <c r="P87" s="19" t="str">
        <f t="shared" si="21"/>
        <v/>
      </c>
      <c r="Q87" s="14" t="str">
        <f t="shared" si="22"/>
        <v/>
      </c>
      <c r="R87" s="19" t="str">
        <f t="shared" si="23"/>
        <v/>
      </c>
      <c r="S87" s="19" t="str">
        <f>IFERROR(Q87*'Route Analysis Tool'!G87,"")</f>
        <v/>
      </c>
      <c r="T87" s="19" t="str">
        <f t="shared" si="24"/>
        <v/>
      </c>
      <c r="U87" s="19" t="str">
        <f t="shared" si="25"/>
        <v/>
      </c>
      <c r="V87" s="19" t="str">
        <f t="shared" si="26"/>
        <v/>
      </c>
      <c r="W87" s="19" t="str">
        <f t="shared" si="27"/>
        <v/>
      </c>
      <c r="X87" s="20" t="str">
        <f t="shared" si="28"/>
        <v/>
      </c>
      <c r="Y87" s="19" t="str">
        <f t="shared" si="29"/>
        <v/>
      </c>
      <c r="Z87" s="19" t="str">
        <f t="shared" si="39"/>
        <v/>
      </c>
      <c r="AA87" s="19" t="str">
        <f t="shared" si="30"/>
        <v/>
      </c>
      <c r="AB87" s="19" t="str">
        <f t="shared" si="31"/>
        <v/>
      </c>
      <c r="AC87" s="19" t="str">
        <f t="shared" si="32"/>
        <v/>
      </c>
      <c r="AD87" s="19" t="str">
        <f t="shared" si="33"/>
        <v/>
      </c>
      <c r="AE87" s="19" t="str">
        <f t="shared" si="34"/>
        <v/>
      </c>
      <c r="AF87" s="19" t="str">
        <f t="shared" si="35"/>
        <v/>
      </c>
      <c r="AG87" s="26" t="str">
        <f t="shared" si="36"/>
        <v/>
      </c>
      <c r="AH87" s="27" t="str">
        <f>IFERROR(O87*('Route Analysis Tool'!S87-J87)*(Calculations!F87*24),"")</f>
        <v/>
      </c>
      <c r="AI87" s="26" t="str">
        <f t="shared" si="40"/>
        <v/>
      </c>
      <c r="AJ87" s="27" t="str">
        <f>IFERROR(('Route Analysis Tool'!S87-J87)*(Calculations!G87*24),"")</f>
        <v/>
      </c>
      <c r="AK87" s="26" t="str">
        <f t="shared" si="37"/>
        <v/>
      </c>
      <c r="AL87" s="26" t="str">
        <f t="shared" si="38"/>
        <v/>
      </c>
    </row>
    <row r="88" spans="1:38" x14ac:dyDescent="0.15">
      <c r="A88" s="14" t="str">
        <f>IFERROR(VLOOKUP('Route Analysis Tool'!B88,EffTable,4,FALSE),"")</f>
        <v/>
      </c>
      <c r="B88" s="15" t="str">
        <f>IFERROR(VLOOKUP('Route Analysis Tool'!B88,EffTable,2,FALSE),"")</f>
        <v/>
      </c>
      <c r="C88" s="15" t="str">
        <f>IFERROR(VLOOKUP('Route Analysis Tool'!B88,EffTable,3,FALSE),"")</f>
        <v/>
      </c>
      <c r="D88" s="16" t="str">
        <f>IF('Route Analysis Tool'!C88="","",'Route Analysis Tool'!C88)</f>
        <v/>
      </c>
      <c r="E88" s="16" t="str">
        <f>IF('Route Analysis Tool'!D88="","",'Route Analysis Tool'!D88)</f>
        <v/>
      </c>
      <c r="F88" s="17">
        <f>'Route Analysis Tool'!H88-'Route Analysis Tool'!F88</f>
        <v>0</v>
      </c>
      <c r="G88" s="17">
        <f>'Route Analysis Tool'!E88+1-'Route Analysis Tool'!I88</f>
        <v>1</v>
      </c>
      <c r="H88" s="16" cm="1">
        <f t="array" ref="H88">_xlfn.IFS('Route Analysis Tool'!J88='Drop Downs'!$A$2,1,'Route Analysis Tool'!J88='Drop Downs'!$A$3,0.9,'Route Analysis Tool'!J88='Drop Downs'!$A$4,0.8)</f>
        <v>0.8</v>
      </c>
      <c r="I88" s="16" t="e" cm="1">
        <f t="array" ref="I88">_xlfn.IFS('Route Analysis Tool'!M88='Drop Downs'!$E$2,0.75,'Route Analysis Tool'!M88='Drop Downs'!$E$3,0.7,'Route Analysis Tool'!M88='Drop Downs'!$E$4,0.65,'Route Analysis Tool'!M88='Drop Downs'!$E$5,0.6,'Route Analysis Tool'!M88='Drop Downs'!$E$6,0.55,'Route Analysis Tool'!M88='Drop Downs'!$E$7,0.5)</f>
        <v>#N/A</v>
      </c>
      <c r="J88" s="16" t="e" cm="1">
        <f t="array" ref="J88">_xlfn.IFS('Route Analysis Tool'!M88='Drop Downs'!$E$2,2,'Route Analysis Tool'!M88='Drop Downs'!$E$3,2,'Route Analysis Tool'!M88='Drop Downs'!$E$4,2,'Route Analysis Tool'!M88='Drop Downs'!$E$5,3,'Route Analysis Tool'!M88='Drop Downs'!$E$6,4,'Route Analysis Tool'!M88='Drop Downs'!$E$7,5)</f>
        <v>#N/A</v>
      </c>
      <c r="K88" s="16" t="str" cm="1">
        <f t="array" ref="K88">IFERROR(_xlfn.IFS('Route Analysis Tool'!N88='Drop Downs'!$F$2,1,'Route Analysis Tool'!N88='Drop Downs'!$F$3,0.8,'Route Analysis Tool'!N88='Drop Downs'!$F$4,0.9),"")</f>
        <v/>
      </c>
      <c r="L88" s="16" t="str" cm="1">
        <f t="array" ref="L88">IFERROR(_xlfn.IFS('Route Analysis Tool'!N88='Drop Downs'!$F$2,I88,'Route Analysis Tool'!N88='Drop Downs'!$F$3,K88,'Route Analysis Tool'!N88='Drop Downs'!$F$4,K88),"")</f>
        <v/>
      </c>
      <c r="M88" s="18">
        <f>'Route Analysis Tool'!K88</f>
        <v>0.8</v>
      </c>
      <c r="N88" s="18">
        <f>'Route Analysis Tool'!L88</f>
        <v>0.1</v>
      </c>
      <c r="O88" s="16" t="str" cm="1">
        <f t="array" ref="O88">IFERROR(_xlfn.IFS('Route Analysis Tool'!O88='Drop Downs'!$D$2,1,'Route Analysis Tool'!O88='Drop Downs'!$D$3,0),"")</f>
        <v/>
      </c>
      <c r="P88" s="19" t="str">
        <f t="shared" si="21"/>
        <v/>
      </c>
      <c r="Q88" s="14" t="str">
        <f t="shared" si="22"/>
        <v/>
      </c>
      <c r="R88" s="19" t="str">
        <f t="shared" si="23"/>
        <v/>
      </c>
      <c r="S88" s="19" t="str">
        <f>IFERROR(Q88*'Route Analysis Tool'!G88,"")</f>
        <v/>
      </c>
      <c r="T88" s="19" t="str">
        <f t="shared" si="24"/>
        <v/>
      </c>
      <c r="U88" s="19" t="str">
        <f t="shared" si="25"/>
        <v/>
      </c>
      <c r="V88" s="19" t="str">
        <f t="shared" si="26"/>
        <v/>
      </c>
      <c r="W88" s="19" t="str">
        <f t="shared" si="27"/>
        <v/>
      </c>
      <c r="X88" s="20" t="str">
        <f t="shared" si="28"/>
        <v/>
      </c>
      <c r="Y88" s="19" t="str">
        <f t="shared" si="29"/>
        <v/>
      </c>
      <c r="Z88" s="19" t="str">
        <f t="shared" si="39"/>
        <v/>
      </c>
      <c r="AA88" s="19" t="str">
        <f t="shared" si="30"/>
        <v/>
      </c>
      <c r="AB88" s="19" t="str">
        <f t="shared" si="31"/>
        <v/>
      </c>
      <c r="AC88" s="19" t="str">
        <f t="shared" si="32"/>
        <v/>
      </c>
      <c r="AD88" s="19" t="str">
        <f t="shared" si="33"/>
        <v/>
      </c>
      <c r="AE88" s="19" t="str">
        <f t="shared" si="34"/>
        <v/>
      </c>
      <c r="AF88" s="19" t="str">
        <f t="shared" si="35"/>
        <v/>
      </c>
      <c r="AG88" s="26" t="str">
        <f t="shared" si="36"/>
        <v/>
      </c>
      <c r="AH88" s="27" t="str">
        <f>IFERROR(O88*('Route Analysis Tool'!S88-J88)*(Calculations!F88*24),"")</f>
        <v/>
      </c>
      <c r="AI88" s="26" t="str">
        <f t="shared" si="40"/>
        <v/>
      </c>
      <c r="AJ88" s="27" t="str">
        <f>IFERROR(('Route Analysis Tool'!S88-J88)*(Calculations!G88*24),"")</f>
        <v/>
      </c>
      <c r="AK88" s="26" t="str">
        <f t="shared" si="37"/>
        <v/>
      </c>
      <c r="AL88" s="26" t="str">
        <f t="shared" si="38"/>
        <v/>
      </c>
    </row>
    <row r="89" spans="1:38" x14ac:dyDescent="0.15">
      <c r="A89" s="14" t="str">
        <f>IFERROR(VLOOKUP('Route Analysis Tool'!B89,EffTable,4,FALSE),"")</f>
        <v/>
      </c>
      <c r="B89" s="15" t="str">
        <f>IFERROR(VLOOKUP('Route Analysis Tool'!B89,EffTable,2,FALSE),"")</f>
        <v/>
      </c>
      <c r="C89" s="15" t="str">
        <f>IFERROR(VLOOKUP('Route Analysis Tool'!B89,EffTable,3,FALSE),"")</f>
        <v/>
      </c>
      <c r="D89" s="16" t="str">
        <f>IF('Route Analysis Tool'!C89="","",'Route Analysis Tool'!C89)</f>
        <v/>
      </c>
      <c r="E89" s="16" t="str">
        <f>IF('Route Analysis Tool'!D89="","",'Route Analysis Tool'!D89)</f>
        <v/>
      </c>
      <c r="F89" s="17">
        <f>'Route Analysis Tool'!H89-'Route Analysis Tool'!F89</f>
        <v>0</v>
      </c>
      <c r="G89" s="17">
        <f>'Route Analysis Tool'!E89+1-'Route Analysis Tool'!I89</f>
        <v>1</v>
      </c>
      <c r="H89" s="16" cm="1">
        <f t="array" ref="H89">_xlfn.IFS('Route Analysis Tool'!J89='Drop Downs'!$A$2,1,'Route Analysis Tool'!J89='Drop Downs'!$A$3,0.9,'Route Analysis Tool'!J89='Drop Downs'!$A$4,0.8)</f>
        <v>0.8</v>
      </c>
      <c r="I89" s="16" t="e" cm="1">
        <f t="array" ref="I89">_xlfn.IFS('Route Analysis Tool'!M89='Drop Downs'!$E$2,0.75,'Route Analysis Tool'!M89='Drop Downs'!$E$3,0.7,'Route Analysis Tool'!M89='Drop Downs'!$E$4,0.65,'Route Analysis Tool'!M89='Drop Downs'!$E$5,0.6,'Route Analysis Tool'!M89='Drop Downs'!$E$6,0.55,'Route Analysis Tool'!M89='Drop Downs'!$E$7,0.5)</f>
        <v>#N/A</v>
      </c>
      <c r="J89" s="16" t="e" cm="1">
        <f t="array" ref="J89">_xlfn.IFS('Route Analysis Tool'!M89='Drop Downs'!$E$2,2,'Route Analysis Tool'!M89='Drop Downs'!$E$3,2,'Route Analysis Tool'!M89='Drop Downs'!$E$4,2,'Route Analysis Tool'!M89='Drop Downs'!$E$5,3,'Route Analysis Tool'!M89='Drop Downs'!$E$6,4,'Route Analysis Tool'!M89='Drop Downs'!$E$7,5)</f>
        <v>#N/A</v>
      </c>
      <c r="K89" s="16" t="str" cm="1">
        <f t="array" ref="K89">IFERROR(_xlfn.IFS('Route Analysis Tool'!N89='Drop Downs'!$F$2,1,'Route Analysis Tool'!N89='Drop Downs'!$F$3,0.8,'Route Analysis Tool'!N89='Drop Downs'!$F$4,0.9),"")</f>
        <v/>
      </c>
      <c r="L89" s="16" t="str" cm="1">
        <f t="array" ref="L89">IFERROR(_xlfn.IFS('Route Analysis Tool'!N89='Drop Downs'!$F$2,I89,'Route Analysis Tool'!N89='Drop Downs'!$F$3,K89,'Route Analysis Tool'!N89='Drop Downs'!$F$4,K89),"")</f>
        <v/>
      </c>
      <c r="M89" s="18">
        <f>'Route Analysis Tool'!K89</f>
        <v>0.8</v>
      </c>
      <c r="N89" s="18">
        <f>'Route Analysis Tool'!L89</f>
        <v>0.1</v>
      </c>
      <c r="O89" s="16" t="str" cm="1">
        <f t="array" ref="O89">IFERROR(_xlfn.IFS('Route Analysis Tool'!O89='Drop Downs'!$D$2,1,'Route Analysis Tool'!O89='Drop Downs'!$D$3,0),"")</f>
        <v/>
      </c>
      <c r="P89" s="19" t="str">
        <f t="shared" si="21"/>
        <v/>
      </c>
      <c r="Q89" s="14" t="str">
        <f t="shared" si="22"/>
        <v/>
      </c>
      <c r="R89" s="19" t="str">
        <f t="shared" si="23"/>
        <v/>
      </c>
      <c r="S89" s="19" t="str">
        <f>IFERROR(Q89*'Route Analysis Tool'!G89,"")</f>
        <v/>
      </c>
      <c r="T89" s="19" t="str">
        <f t="shared" si="24"/>
        <v/>
      </c>
      <c r="U89" s="19" t="str">
        <f t="shared" si="25"/>
        <v/>
      </c>
      <c r="V89" s="19" t="str">
        <f t="shared" si="26"/>
        <v/>
      </c>
      <c r="W89" s="19" t="str">
        <f t="shared" si="27"/>
        <v/>
      </c>
      <c r="X89" s="20" t="str">
        <f t="shared" si="28"/>
        <v/>
      </c>
      <c r="Y89" s="19" t="str">
        <f t="shared" si="29"/>
        <v/>
      </c>
      <c r="Z89" s="19" t="str">
        <f t="shared" si="39"/>
        <v/>
      </c>
      <c r="AA89" s="19" t="str">
        <f t="shared" si="30"/>
        <v/>
      </c>
      <c r="AB89" s="19" t="str">
        <f t="shared" si="31"/>
        <v/>
      </c>
      <c r="AC89" s="19" t="str">
        <f t="shared" si="32"/>
        <v/>
      </c>
      <c r="AD89" s="19" t="str">
        <f t="shared" si="33"/>
        <v/>
      </c>
      <c r="AE89" s="19" t="str">
        <f t="shared" si="34"/>
        <v/>
      </c>
      <c r="AF89" s="19" t="str">
        <f t="shared" si="35"/>
        <v/>
      </c>
      <c r="AG89" s="26" t="str">
        <f t="shared" si="36"/>
        <v/>
      </c>
      <c r="AH89" s="27" t="str">
        <f>IFERROR(O89*('Route Analysis Tool'!S89-J89)*(Calculations!F89*24),"")</f>
        <v/>
      </c>
      <c r="AI89" s="26" t="str">
        <f t="shared" si="40"/>
        <v/>
      </c>
      <c r="AJ89" s="27" t="str">
        <f>IFERROR(('Route Analysis Tool'!S89-J89)*(Calculations!G89*24),"")</f>
        <v/>
      </c>
      <c r="AK89" s="26" t="str">
        <f t="shared" si="37"/>
        <v/>
      </c>
      <c r="AL89" s="26" t="str">
        <f t="shared" si="38"/>
        <v/>
      </c>
    </row>
    <row r="90" spans="1:38" x14ac:dyDescent="0.15">
      <c r="A90" s="14" t="str">
        <f>IFERROR(VLOOKUP('Route Analysis Tool'!B90,EffTable,4,FALSE),"")</f>
        <v/>
      </c>
      <c r="B90" s="15" t="str">
        <f>IFERROR(VLOOKUP('Route Analysis Tool'!B90,EffTable,2,FALSE),"")</f>
        <v/>
      </c>
      <c r="C90" s="15" t="str">
        <f>IFERROR(VLOOKUP('Route Analysis Tool'!B90,EffTable,3,FALSE),"")</f>
        <v/>
      </c>
      <c r="D90" s="16" t="str">
        <f>IF('Route Analysis Tool'!C90="","",'Route Analysis Tool'!C90)</f>
        <v/>
      </c>
      <c r="E90" s="16" t="str">
        <f>IF('Route Analysis Tool'!D90="","",'Route Analysis Tool'!D90)</f>
        <v/>
      </c>
      <c r="F90" s="17">
        <f>'Route Analysis Tool'!H90-'Route Analysis Tool'!F90</f>
        <v>0</v>
      </c>
      <c r="G90" s="17">
        <f>'Route Analysis Tool'!E90+1-'Route Analysis Tool'!I90</f>
        <v>1</v>
      </c>
      <c r="H90" s="16" cm="1">
        <f t="array" ref="H90">_xlfn.IFS('Route Analysis Tool'!J90='Drop Downs'!$A$2,1,'Route Analysis Tool'!J90='Drop Downs'!$A$3,0.9,'Route Analysis Tool'!J90='Drop Downs'!$A$4,0.8)</f>
        <v>0.8</v>
      </c>
      <c r="I90" s="16" t="e" cm="1">
        <f t="array" ref="I90">_xlfn.IFS('Route Analysis Tool'!M90='Drop Downs'!$E$2,0.75,'Route Analysis Tool'!M90='Drop Downs'!$E$3,0.7,'Route Analysis Tool'!M90='Drop Downs'!$E$4,0.65,'Route Analysis Tool'!M90='Drop Downs'!$E$5,0.6,'Route Analysis Tool'!M90='Drop Downs'!$E$6,0.55,'Route Analysis Tool'!M90='Drop Downs'!$E$7,0.5)</f>
        <v>#N/A</v>
      </c>
      <c r="J90" s="16" t="e" cm="1">
        <f t="array" ref="J90">_xlfn.IFS('Route Analysis Tool'!M90='Drop Downs'!$E$2,2,'Route Analysis Tool'!M90='Drop Downs'!$E$3,2,'Route Analysis Tool'!M90='Drop Downs'!$E$4,2,'Route Analysis Tool'!M90='Drop Downs'!$E$5,3,'Route Analysis Tool'!M90='Drop Downs'!$E$6,4,'Route Analysis Tool'!M90='Drop Downs'!$E$7,5)</f>
        <v>#N/A</v>
      </c>
      <c r="K90" s="16" t="str" cm="1">
        <f t="array" ref="K90">IFERROR(_xlfn.IFS('Route Analysis Tool'!N90='Drop Downs'!$F$2,1,'Route Analysis Tool'!N90='Drop Downs'!$F$3,0.8,'Route Analysis Tool'!N90='Drop Downs'!$F$4,0.9),"")</f>
        <v/>
      </c>
      <c r="L90" s="16" t="str" cm="1">
        <f t="array" ref="L90">IFERROR(_xlfn.IFS('Route Analysis Tool'!N90='Drop Downs'!$F$2,I90,'Route Analysis Tool'!N90='Drop Downs'!$F$3,K90,'Route Analysis Tool'!N90='Drop Downs'!$F$4,K90),"")</f>
        <v/>
      </c>
      <c r="M90" s="18">
        <f>'Route Analysis Tool'!K90</f>
        <v>0.8</v>
      </c>
      <c r="N90" s="18">
        <f>'Route Analysis Tool'!L90</f>
        <v>0.1</v>
      </c>
      <c r="O90" s="16" t="str" cm="1">
        <f t="array" ref="O90">IFERROR(_xlfn.IFS('Route Analysis Tool'!O90='Drop Downs'!$D$2,1,'Route Analysis Tool'!O90='Drop Downs'!$D$3,0),"")</f>
        <v/>
      </c>
      <c r="P90" s="19" t="str">
        <f t="shared" si="21"/>
        <v/>
      </c>
      <c r="Q90" s="14" t="str">
        <f t="shared" si="22"/>
        <v/>
      </c>
      <c r="R90" s="19" t="str">
        <f t="shared" si="23"/>
        <v/>
      </c>
      <c r="S90" s="19" t="str">
        <f>IFERROR(Q90*'Route Analysis Tool'!G90,"")</f>
        <v/>
      </c>
      <c r="T90" s="19" t="str">
        <f t="shared" si="24"/>
        <v/>
      </c>
      <c r="U90" s="19" t="str">
        <f t="shared" si="25"/>
        <v/>
      </c>
      <c r="V90" s="19" t="str">
        <f t="shared" si="26"/>
        <v/>
      </c>
      <c r="W90" s="19" t="str">
        <f t="shared" si="27"/>
        <v/>
      </c>
      <c r="X90" s="20" t="str">
        <f t="shared" si="28"/>
        <v/>
      </c>
      <c r="Y90" s="19" t="str">
        <f t="shared" si="29"/>
        <v/>
      </c>
      <c r="Z90" s="19" t="str">
        <f t="shared" si="39"/>
        <v/>
      </c>
      <c r="AA90" s="19" t="str">
        <f t="shared" si="30"/>
        <v/>
      </c>
      <c r="AB90" s="19" t="str">
        <f t="shared" si="31"/>
        <v/>
      </c>
      <c r="AC90" s="19" t="str">
        <f t="shared" si="32"/>
        <v/>
      </c>
      <c r="AD90" s="19" t="str">
        <f t="shared" si="33"/>
        <v/>
      </c>
      <c r="AE90" s="19" t="str">
        <f t="shared" si="34"/>
        <v/>
      </c>
      <c r="AF90" s="19" t="str">
        <f t="shared" si="35"/>
        <v/>
      </c>
      <c r="AG90" s="26" t="str">
        <f t="shared" si="36"/>
        <v/>
      </c>
      <c r="AH90" s="27" t="str">
        <f>IFERROR(O90*('Route Analysis Tool'!S90-J90)*(Calculations!F90*24),"")</f>
        <v/>
      </c>
      <c r="AI90" s="26" t="str">
        <f t="shared" si="40"/>
        <v/>
      </c>
      <c r="AJ90" s="27" t="str">
        <f>IFERROR(('Route Analysis Tool'!S90-J90)*(Calculations!G90*24),"")</f>
        <v/>
      </c>
      <c r="AK90" s="26" t="str">
        <f t="shared" si="37"/>
        <v/>
      </c>
      <c r="AL90" s="26" t="str">
        <f t="shared" si="38"/>
        <v/>
      </c>
    </row>
    <row r="91" spans="1:38" x14ac:dyDescent="0.15">
      <c r="A91" s="14" t="str">
        <f>IFERROR(VLOOKUP('Route Analysis Tool'!B91,EffTable,4,FALSE),"")</f>
        <v/>
      </c>
      <c r="B91" s="15" t="str">
        <f>IFERROR(VLOOKUP('Route Analysis Tool'!B91,EffTable,2,FALSE),"")</f>
        <v/>
      </c>
      <c r="C91" s="15" t="str">
        <f>IFERROR(VLOOKUP('Route Analysis Tool'!B91,EffTable,3,FALSE),"")</f>
        <v/>
      </c>
      <c r="D91" s="16" t="str">
        <f>IF('Route Analysis Tool'!C91="","",'Route Analysis Tool'!C91)</f>
        <v/>
      </c>
      <c r="E91" s="16" t="str">
        <f>IF('Route Analysis Tool'!D91="","",'Route Analysis Tool'!D91)</f>
        <v/>
      </c>
      <c r="F91" s="17">
        <f>'Route Analysis Tool'!H91-'Route Analysis Tool'!F91</f>
        <v>0</v>
      </c>
      <c r="G91" s="17">
        <f>'Route Analysis Tool'!E91+1-'Route Analysis Tool'!I91</f>
        <v>1</v>
      </c>
      <c r="H91" s="16" cm="1">
        <f t="array" ref="H91">_xlfn.IFS('Route Analysis Tool'!J91='Drop Downs'!$A$2,1,'Route Analysis Tool'!J91='Drop Downs'!$A$3,0.9,'Route Analysis Tool'!J91='Drop Downs'!$A$4,0.8)</f>
        <v>0.8</v>
      </c>
      <c r="I91" s="16" t="e" cm="1">
        <f t="array" ref="I91">_xlfn.IFS('Route Analysis Tool'!M91='Drop Downs'!$E$2,0.75,'Route Analysis Tool'!M91='Drop Downs'!$E$3,0.7,'Route Analysis Tool'!M91='Drop Downs'!$E$4,0.65,'Route Analysis Tool'!M91='Drop Downs'!$E$5,0.6,'Route Analysis Tool'!M91='Drop Downs'!$E$6,0.55,'Route Analysis Tool'!M91='Drop Downs'!$E$7,0.5)</f>
        <v>#N/A</v>
      </c>
      <c r="J91" s="16" t="e" cm="1">
        <f t="array" ref="J91">_xlfn.IFS('Route Analysis Tool'!M91='Drop Downs'!$E$2,2,'Route Analysis Tool'!M91='Drop Downs'!$E$3,2,'Route Analysis Tool'!M91='Drop Downs'!$E$4,2,'Route Analysis Tool'!M91='Drop Downs'!$E$5,3,'Route Analysis Tool'!M91='Drop Downs'!$E$6,4,'Route Analysis Tool'!M91='Drop Downs'!$E$7,5)</f>
        <v>#N/A</v>
      </c>
      <c r="K91" s="16" t="str" cm="1">
        <f t="array" ref="K91">IFERROR(_xlfn.IFS('Route Analysis Tool'!N91='Drop Downs'!$F$2,1,'Route Analysis Tool'!N91='Drop Downs'!$F$3,0.8,'Route Analysis Tool'!N91='Drop Downs'!$F$4,0.9),"")</f>
        <v/>
      </c>
      <c r="L91" s="16" t="str" cm="1">
        <f t="array" ref="L91">IFERROR(_xlfn.IFS('Route Analysis Tool'!N91='Drop Downs'!$F$2,I91,'Route Analysis Tool'!N91='Drop Downs'!$F$3,K91,'Route Analysis Tool'!N91='Drop Downs'!$F$4,K91),"")</f>
        <v/>
      </c>
      <c r="M91" s="18">
        <f>'Route Analysis Tool'!K91</f>
        <v>0.8</v>
      </c>
      <c r="N91" s="18">
        <f>'Route Analysis Tool'!L91</f>
        <v>0.1</v>
      </c>
      <c r="O91" s="16" t="str" cm="1">
        <f t="array" ref="O91">IFERROR(_xlfn.IFS('Route Analysis Tool'!O91='Drop Downs'!$D$2,1,'Route Analysis Tool'!O91='Drop Downs'!$D$3,0),"")</f>
        <v/>
      </c>
      <c r="P91" s="19" t="str">
        <f t="shared" si="21"/>
        <v/>
      </c>
      <c r="Q91" s="14" t="str">
        <f t="shared" si="22"/>
        <v/>
      </c>
      <c r="R91" s="19" t="str">
        <f t="shared" si="23"/>
        <v/>
      </c>
      <c r="S91" s="19" t="str">
        <f>IFERROR(Q91*'Route Analysis Tool'!G91,"")</f>
        <v/>
      </c>
      <c r="T91" s="19" t="str">
        <f t="shared" si="24"/>
        <v/>
      </c>
      <c r="U91" s="19" t="str">
        <f t="shared" si="25"/>
        <v/>
      </c>
      <c r="V91" s="19" t="str">
        <f t="shared" si="26"/>
        <v/>
      </c>
      <c r="W91" s="19" t="str">
        <f t="shared" si="27"/>
        <v/>
      </c>
      <c r="X91" s="20" t="str">
        <f t="shared" si="28"/>
        <v/>
      </c>
      <c r="Y91" s="19" t="str">
        <f t="shared" si="29"/>
        <v/>
      </c>
      <c r="Z91" s="19" t="str">
        <f t="shared" si="39"/>
        <v/>
      </c>
      <c r="AA91" s="19" t="str">
        <f t="shared" si="30"/>
        <v/>
      </c>
      <c r="AB91" s="19" t="str">
        <f t="shared" si="31"/>
        <v/>
      </c>
      <c r="AC91" s="19" t="str">
        <f t="shared" si="32"/>
        <v/>
      </c>
      <c r="AD91" s="19" t="str">
        <f t="shared" si="33"/>
        <v/>
      </c>
      <c r="AE91" s="19" t="str">
        <f t="shared" si="34"/>
        <v/>
      </c>
      <c r="AF91" s="19" t="str">
        <f t="shared" si="35"/>
        <v/>
      </c>
      <c r="AG91" s="26" t="str">
        <f t="shared" si="36"/>
        <v/>
      </c>
      <c r="AH91" s="27" t="str">
        <f>IFERROR(O91*('Route Analysis Tool'!S91-J91)*(Calculations!F91*24),"")</f>
        <v/>
      </c>
      <c r="AI91" s="26" t="str">
        <f t="shared" si="40"/>
        <v/>
      </c>
      <c r="AJ91" s="27" t="str">
        <f>IFERROR(('Route Analysis Tool'!S91-J91)*(Calculations!G91*24),"")</f>
        <v/>
      </c>
      <c r="AK91" s="26" t="str">
        <f t="shared" si="37"/>
        <v/>
      </c>
      <c r="AL91" s="26" t="str">
        <f t="shared" si="38"/>
        <v/>
      </c>
    </row>
    <row r="92" spans="1:38" x14ac:dyDescent="0.15">
      <c r="A92" s="14" t="str">
        <f>IFERROR(VLOOKUP('Route Analysis Tool'!B92,EffTable,4,FALSE),"")</f>
        <v/>
      </c>
      <c r="B92" s="15" t="str">
        <f>IFERROR(VLOOKUP('Route Analysis Tool'!B92,EffTable,2,FALSE),"")</f>
        <v/>
      </c>
      <c r="C92" s="15" t="str">
        <f>IFERROR(VLOOKUP('Route Analysis Tool'!B92,EffTable,3,FALSE),"")</f>
        <v/>
      </c>
      <c r="D92" s="16" t="str">
        <f>IF('Route Analysis Tool'!C92="","",'Route Analysis Tool'!C92)</f>
        <v/>
      </c>
      <c r="E92" s="16" t="str">
        <f>IF('Route Analysis Tool'!D92="","",'Route Analysis Tool'!D92)</f>
        <v/>
      </c>
      <c r="F92" s="17">
        <f>'Route Analysis Tool'!H92-'Route Analysis Tool'!F92</f>
        <v>0</v>
      </c>
      <c r="G92" s="17">
        <f>'Route Analysis Tool'!E92+1-'Route Analysis Tool'!I92</f>
        <v>1</v>
      </c>
      <c r="H92" s="16" cm="1">
        <f t="array" ref="H92">_xlfn.IFS('Route Analysis Tool'!J92='Drop Downs'!$A$2,1,'Route Analysis Tool'!J92='Drop Downs'!$A$3,0.9,'Route Analysis Tool'!J92='Drop Downs'!$A$4,0.8)</f>
        <v>0.8</v>
      </c>
      <c r="I92" s="16" t="e" cm="1">
        <f t="array" ref="I92">_xlfn.IFS('Route Analysis Tool'!M92='Drop Downs'!$E$2,0.75,'Route Analysis Tool'!M92='Drop Downs'!$E$3,0.7,'Route Analysis Tool'!M92='Drop Downs'!$E$4,0.65,'Route Analysis Tool'!M92='Drop Downs'!$E$5,0.6,'Route Analysis Tool'!M92='Drop Downs'!$E$6,0.55,'Route Analysis Tool'!M92='Drop Downs'!$E$7,0.5)</f>
        <v>#N/A</v>
      </c>
      <c r="J92" s="16" t="e" cm="1">
        <f t="array" ref="J92">_xlfn.IFS('Route Analysis Tool'!M92='Drop Downs'!$E$2,2,'Route Analysis Tool'!M92='Drop Downs'!$E$3,2,'Route Analysis Tool'!M92='Drop Downs'!$E$4,2,'Route Analysis Tool'!M92='Drop Downs'!$E$5,3,'Route Analysis Tool'!M92='Drop Downs'!$E$6,4,'Route Analysis Tool'!M92='Drop Downs'!$E$7,5)</f>
        <v>#N/A</v>
      </c>
      <c r="K92" s="16" t="str" cm="1">
        <f t="array" ref="K92">IFERROR(_xlfn.IFS('Route Analysis Tool'!N92='Drop Downs'!$F$2,1,'Route Analysis Tool'!N92='Drop Downs'!$F$3,0.8,'Route Analysis Tool'!N92='Drop Downs'!$F$4,0.9),"")</f>
        <v/>
      </c>
      <c r="L92" s="16" t="str" cm="1">
        <f t="array" ref="L92">IFERROR(_xlfn.IFS('Route Analysis Tool'!N92='Drop Downs'!$F$2,I92,'Route Analysis Tool'!N92='Drop Downs'!$F$3,K92,'Route Analysis Tool'!N92='Drop Downs'!$F$4,K92),"")</f>
        <v/>
      </c>
      <c r="M92" s="18">
        <f>'Route Analysis Tool'!K92</f>
        <v>0.8</v>
      </c>
      <c r="N92" s="18">
        <f>'Route Analysis Tool'!L92</f>
        <v>0.1</v>
      </c>
      <c r="O92" s="16" t="str" cm="1">
        <f t="array" ref="O92">IFERROR(_xlfn.IFS('Route Analysis Tool'!O92='Drop Downs'!$D$2,1,'Route Analysis Tool'!O92='Drop Downs'!$D$3,0),"")</f>
        <v/>
      </c>
      <c r="P92" s="19" t="str">
        <f t="shared" si="21"/>
        <v/>
      </c>
      <c r="Q92" s="14" t="str">
        <f t="shared" si="22"/>
        <v/>
      </c>
      <c r="R92" s="19" t="str">
        <f t="shared" si="23"/>
        <v/>
      </c>
      <c r="S92" s="19" t="str">
        <f>IFERROR(Q92*'Route Analysis Tool'!G92,"")</f>
        <v/>
      </c>
      <c r="T92" s="19" t="str">
        <f t="shared" si="24"/>
        <v/>
      </c>
      <c r="U92" s="19" t="str">
        <f t="shared" si="25"/>
        <v/>
      </c>
      <c r="V92" s="19" t="str">
        <f t="shared" si="26"/>
        <v/>
      </c>
      <c r="W92" s="19" t="str">
        <f t="shared" si="27"/>
        <v/>
      </c>
      <c r="X92" s="20" t="str">
        <f t="shared" si="28"/>
        <v/>
      </c>
      <c r="Y92" s="19" t="str">
        <f t="shared" si="29"/>
        <v/>
      </c>
      <c r="Z92" s="19" t="str">
        <f t="shared" si="39"/>
        <v/>
      </c>
      <c r="AA92" s="19" t="str">
        <f t="shared" si="30"/>
        <v/>
      </c>
      <c r="AB92" s="19" t="str">
        <f t="shared" si="31"/>
        <v/>
      </c>
      <c r="AC92" s="19" t="str">
        <f t="shared" si="32"/>
        <v/>
      </c>
      <c r="AD92" s="19" t="str">
        <f t="shared" si="33"/>
        <v/>
      </c>
      <c r="AE92" s="19" t="str">
        <f t="shared" si="34"/>
        <v/>
      </c>
      <c r="AF92" s="19" t="str">
        <f t="shared" si="35"/>
        <v/>
      </c>
      <c r="AG92" s="26" t="str">
        <f t="shared" si="36"/>
        <v/>
      </c>
      <c r="AH92" s="27" t="str">
        <f>IFERROR(O92*('Route Analysis Tool'!S92-J92)*(Calculations!F92*24),"")</f>
        <v/>
      </c>
      <c r="AI92" s="26" t="str">
        <f t="shared" si="40"/>
        <v/>
      </c>
      <c r="AJ92" s="27" t="str">
        <f>IFERROR(('Route Analysis Tool'!S92-J92)*(Calculations!G92*24),"")</f>
        <v/>
      </c>
      <c r="AK92" s="26" t="str">
        <f t="shared" si="37"/>
        <v/>
      </c>
      <c r="AL92" s="26" t="str">
        <f t="shared" si="38"/>
        <v/>
      </c>
    </row>
    <row r="93" spans="1:38" x14ac:dyDescent="0.15">
      <c r="A93" s="14" t="str">
        <f>IFERROR(VLOOKUP('Route Analysis Tool'!B93,EffTable,4,FALSE),"")</f>
        <v/>
      </c>
      <c r="B93" s="15" t="str">
        <f>IFERROR(VLOOKUP('Route Analysis Tool'!B93,EffTable,2,FALSE),"")</f>
        <v/>
      </c>
      <c r="C93" s="15" t="str">
        <f>IFERROR(VLOOKUP('Route Analysis Tool'!B93,EffTable,3,FALSE),"")</f>
        <v/>
      </c>
      <c r="D93" s="16" t="str">
        <f>IF('Route Analysis Tool'!C93="","",'Route Analysis Tool'!C93)</f>
        <v/>
      </c>
      <c r="E93" s="16" t="str">
        <f>IF('Route Analysis Tool'!D93="","",'Route Analysis Tool'!D93)</f>
        <v/>
      </c>
      <c r="F93" s="17">
        <f>'Route Analysis Tool'!H93-'Route Analysis Tool'!F93</f>
        <v>0</v>
      </c>
      <c r="G93" s="17">
        <f>'Route Analysis Tool'!E93+1-'Route Analysis Tool'!I93</f>
        <v>1</v>
      </c>
      <c r="H93" s="16" cm="1">
        <f t="array" ref="H93">_xlfn.IFS('Route Analysis Tool'!J93='Drop Downs'!$A$2,1,'Route Analysis Tool'!J93='Drop Downs'!$A$3,0.9,'Route Analysis Tool'!J93='Drop Downs'!$A$4,0.8)</f>
        <v>0.8</v>
      </c>
      <c r="I93" s="16" t="e" cm="1">
        <f t="array" ref="I93">_xlfn.IFS('Route Analysis Tool'!M93='Drop Downs'!$E$2,0.75,'Route Analysis Tool'!M93='Drop Downs'!$E$3,0.7,'Route Analysis Tool'!M93='Drop Downs'!$E$4,0.65,'Route Analysis Tool'!M93='Drop Downs'!$E$5,0.6,'Route Analysis Tool'!M93='Drop Downs'!$E$6,0.55,'Route Analysis Tool'!M93='Drop Downs'!$E$7,0.5)</f>
        <v>#N/A</v>
      </c>
      <c r="J93" s="16" t="e" cm="1">
        <f t="array" ref="J93">_xlfn.IFS('Route Analysis Tool'!M93='Drop Downs'!$E$2,2,'Route Analysis Tool'!M93='Drop Downs'!$E$3,2,'Route Analysis Tool'!M93='Drop Downs'!$E$4,2,'Route Analysis Tool'!M93='Drop Downs'!$E$5,3,'Route Analysis Tool'!M93='Drop Downs'!$E$6,4,'Route Analysis Tool'!M93='Drop Downs'!$E$7,5)</f>
        <v>#N/A</v>
      </c>
      <c r="K93" s="16" t="str" cm="1">
        <f t="array" ref="K93">IFERROR(_xlfn.IFS('Route Analysis Tool'!N93='Drop Downs'!$F$2,1,'Route Analysis Tool'!N93='Drop Downs'!$F$3,0.8,'Route Analysis Tool'!N93='Drop Downs'!$F$4,0.9),"")</f>
        <v/>
      </c>
      <c r="L93" s="16" t="str" cm="1">
        <f t="array" ref="L93">IFERROR(_xlfn.IFS('Route Analysis Tool'!N93='Drop Downs'!$F$2,I93,'Route Analysis Tool'!N93='Drop Downs'!$F$3,K93,'Route Analysis Tool'!N93='Drop Downs'!$F$4,K93),"")</f>
        <v/>
      </c>
      <c r="M93" s="18">
        <f>'Route Analysis Tool'!K93</f>
        <v>0.8</v>
      </c>
      <c r="N93" s="18">
        <f>'Route Analysis Tool'!L93</f>
        <v>0.1</v>
      </c>
      <c r="O93" s="16" t="str" cm="1">
        <f t="array" ref="O93">IFERROR(_xlfn.IFS('Route Analysis Tool'!O93='Drop Downs'!$D$2,1,'Route Analysis Tool'!O93='Drop Downs'!$D$3,0),"")</f>
        <v/>
      </c>
      <c r="P93" s="19" t="str">
        <f t="shared" si="21"/>
        <v/>
      </c>
      <c r="Q93" s="14" t="str">
        <f t="shared" si="22"/>
        <v/>
      </c>
      <c r="R93" s="19" t="str">
        <f t="shared" si="23"/>
        <v/>
      </c>
      <c r="S93" s="19" t="str">
        <f>IFERROR(Q93*'Route Analysis Tool'!G93,"")</f>
        <v/>
      </c>
      <c r="T93" s="19" t="str">
        <f t="shared" si="24"/>
        <v/>
      </c>
      <c r="U93" s="19" t="str">
        <f t="shared" si="25"/>
        <v/>
      </c>
      <c r="V93" s="19" t="str">
        <f t="shared" si="26"/>
        <v/>
      </c>
      <c r="W93" s="19" t="str">
        <f t="shared" si="27"/>
        <v/>
      </c>
      <c r="X93" s="20" t="str">
        <f t="shared" si="28"/>
        <v/>
      </c>
      <c r="Y93" s="19" t="str">
        <f t="shared" si="29"/>
        <v/>
      </c>
      <c r="Z93" s="19" t="str">
        <f t="shared" si="39"/>
        <v/>
      </c>
      <c r="AA93" s="19" t="str">
        <f t="shared" si="30"/>
        <v/>
      </c>
      <c r="AB93" s="19" t="str">
        <f t="shared" si="31"/>
        <v/>
      </c>
      <c r="AC93" s="19" t="str">
        <f t="shared" si="32"/>
        <v/>
      </c>
      <c r="AD93" s="19" t="str">
        <f t="shared" si="33"/>
        <v/>
      </c>
      <c r="AE93" s="19" t="str">
        <f t="shared" si="34"/>
        <v/>
      </c>
      <c r="AF93" s="19" t="str">
        <f t="shared" si="35"/>
        <v/>
      </c>
      <c r="AG93" s="26" t="str">
        <f t="shared" si="36"/>
        <v/>
      </c>
      <c r="AH93" s="27" t="str">
        <f>IFERROR(O93*('Route Analysis Tool'!S93-J93)*(Calculations!F93*24),"")</f>
        <v/>
      </c>
      <c r="AI93" s="26" t="str">
        <f t="shared" si="40"/>
        <v/>
      </c>
      <c r="AJ93" s="27" t="str">
        <f>IFERROR(('Route Analysis Tool'!S93-J93)*(Calculations!G93*24),"")</f>
        <v/>
      </c>
      <c r="AK93" s="26" t="str">
        <f t="shared" si="37"/>
        <v/>
      </c>
      <c r="AL93" s="26" t="str">
        <f t="shared" si="38"/>
        <v/>
      </c>
    </row>
    <row r="94" spans="1:38" x14ac:dyDescent="0.15">
      <c r="A94" s="14" t="str">
        <f>IFERROR(VLOOKUP('Route Analysis Tool'!B94,EffTable,4,FALSE),"")</f>
        <v/>
      </c>
      <c r="B94" s="15" t="str">
        <f>IFERROR(VLOOKUP('Route Analysis Tool'!B94,EffTable,2,FALSE),"")</f>
        <v/>
      </c>
      <c r="C94" s="15" t="str">
        <f>IFERROR(VLOOKUP('Route Analysis Tool'!B94,EffTable,3,FALSE),"")</f>
        <v/>
      </c>
      <c r="D94" s="16" t="str">
        <f>IF('Route Analysis Tool'!C94="","",'Route Analysis Tool'!C94)</f>
        <v/>
      </c>
      <c r="E94" s="16" t="str">
        <f>IF('Route Analysis Tool'!D94="","",'Route Analysis Tool'!D94)</f>
        <v/>
      </c>
      <c r="F94" s="17">
        <f>'Route Analysis Tool'!H94-'Route Analysis Tool'!F94</f>
        <v>0</v>
      </c>
      <c r="G94" s="17">
        <f>'Route Analysis Tool'!E94+1-'Route Analysis Tool'!I94</f>
        <v>1</v>
      </c>
      <c r="H94" s="16" cm="1">
        <f t="array" ref="H94">_xlfn.IFS('Route Analysis Tool'!J94='Drop Downs'!$A$2,1,'Route Analysis Tool'!J94='Drop Downs'!$A$3,0.9,'Route Analysis Tool'!J94='Drop Downs'!$A$4,0.8)</f>
        <v>0.8</v>
      </c>
      <c r="I94" s="16" t="e" cm="1">
        <f t="array" ref="I94">_xlfn.IFS('Route Analysis Tool'!M94='Drop Downs'!$E$2,0.75,'Route Analysis Tool'!M94='Drop Downs'!$E$3,0.7,'Route Analysis Tool'!M94='Drop Downs'!$E$4,0.65,'Route Analysis Tool'!M94='Drop Downs'!$E$5,0.6,'Route Analysis Tool'!M94='Drop Downs'!$E$6,0.55,'Route Analysis Tool'!M94='Drop Downs'!$E$7,0.5)</f>
        <v>#N/A</v>
      </c>
      <c r="J94" s="16" t="e" cm="1">
        <f t="array" ref="J94">_xlfn.IFS('Route Analysis Tool'!M94='Drop Downs'!$E$2,2,'Route Analysis Tool'!M94='Drop Downs'!$E$3,2,'Route Analysis Tool'!M94='Drop Downs'!$E$4,2,'Route Analysis Tool'!M94='Drop Downs'!$E$5,3,'Route Analysis Tool'!M94='Drop Downs'!$E$6,4,'Route Analysis Tool'!M94='Drop Downs'!$E$7,5)</f>
        <v>#N/A</v>
      </c>
      <c r="K94" s="16" t="str" cm="1">
        <f t="array" ref="K94">IFERROR(_xlfn.IFS('Route Analysis Tool'!N94='Drop Downs'!$F$2,1,'Route Analysis Tool'!N94='Drop Downs'!$F$3,0.8,'Route Analysis Tool'!N94='Drop Downs'!$F$4,0.9),"")</f>
        <v/>
      </c>
      <c r="L94" s="16" t="str" cm="1">
        <f t="array" ref="L94">IFERROR(_xlfn.IFS('Route Analysis Tool'!N94='Drop Downs'!$F$2,I94,'Route Analysis Tool'!N94='Drop Downs'!$F$3,K94,'Route Analysis Tool'!N94='Drop Downs'!$F$4,K94),"")</f>
        <v/>
      </c>
      <c r="M94" s="18">
        <f>'Route Analysis Tool'!K94</f>
        <v>0.8</v>
      </c>
      <c r="N94" s="18">
        <f>'Route Analysis Tool'!L94</f>
        <v>0.1</v>
      </c>
      <c r="O94" s="16" t="str" cm="1">
        <f t="array" ref="O94">IFERROR(_xlfn.IFS('Route Analysis Tool'!O94='Drop Downs'!$D$2,1,'Route Analysis Tool'!O94='Drop Downs'!$D$3,0),"")</f>
        <v/>
      </c>
      <c r="P94" s="19" t="str">
        <f t="shared" si="21"/>
        <v/>
      </c>
      <c r="Q94" s="14" t="str">
        <f t="shared" si="22"/>
        <v/>
      </c>
      <c r="R94" s="19" t="str">
        <f t="shared" si="23"/>
        <v/>
      </c>
      <c r="S94" s="19" t="str">
        <f>IFERROR(Q94*'Route Analysis Tool'!G94,"")</f>
        <v/>
      </c>
      <c r="T94" s="19" t="str">
        <f t="shared" si="24"/>
        <v/>
      </c>
      <c r="U94" s="19" t="str">
        <f t="shared" si="25"/>
        <v/>
      </c>
      <c r="V94" s="19" t="str">
        <f t="shared" si="26"/>
        <v/>
      </c>
      <c r="W94" s="19" t="str">
        <f t="shared" si="27"/>
        <v/>
      </c>
      <c r="X94" s="20" t="str">
        <f t="shared" si="28"/>
        <v/>
      </c>
      <c r="Y94" s="19" t="str">
        <f t="shared" si="29"/>
        <v/>
      </c>
      <c r="Z94" s="19" t="str">
        <f t="shared" si="39"/>
        <v/>
      </c>
      <c r="AA94" s="19" t="str">
        <f t="shared" si="30"/>
        <v/>
      </c>
      <c r="AB94" s="19" t="str">
        <f t="shared" si="31"/>
        <v/>
      </c>
      <c r="AC94" s="19" t="str">
        <f t="shared" si="32"/>
        <v/>
      </c>
      <c r="AD94" s="19" t="str">
        <f t="shared" si="33"/>
        <v/>
      </c>
      <c r="AE94" s="19" t="str">
        <f t="shared" si="34"/>
        <v/>
      </c>
      <c r="AF94" s="19" t="str">
        <f t="shared" si="35"/>
        <v/>
      </c>
      <c r="AG94" s="26" t="str">
        <f t="shared" si="36"/>
        <v/>
      </c>
      <c r="AH94" s="27" t="str">
        <f>IFERROR(O94*('Route Analysis Tool'!S94-J94)*(Calculations!F94*24),"")</f>
        <v/>
      </c>
      <c r="AI94" s="26" t="str">
        <f t="shared" si="40"/>
        <v/>
      </c>
      <c r="AJ94" s="27" t="str">
        <f>IFERROR(('Route Analysis Tool'!S94-J94)*(Calculations!G94*24),"")</f>
        <v/>
      </c>
      <c r="AK94" s="26" t="str">
        <f t="shared" si="37"/>
        <v/>
      </c>
      <c r="AL94" s="26" t="str">
        <f t="shared" si="38"/>
        <v/>
      </c>
    </row>
    <row r="95" spans="1:38" x14ac:dyDescent="0.15">
      <c r="A95" s="14" t="str">
        <f>IFERROR(VLOOKUP('Route Analysis Tool'!B95,EffTable,4,FALSE),"")</f>
        <v/>
      </c>
      <c r="B95" s="15" t="str">
        <f>IFERROR(VLOOKUP('Route Analysis Tool'!B95,EffTable,2,FALSE),"")</f>
        <v/>
      </c>
      <c r="C95" s="15" t="str">
        <f>IFERROR(VLOOKUP('Route Analysis Tool'!B95,EffTable,3,FALSE),"")</f>
        <v/>
      </c>
      <c r="D95" s="16" t="str">
        <f>IF('Route Analysis Tool'!C95="","",'Route Analysis Tool'!C95)</f>
        <v/>
      </c>
      <c r="E95" s="16" t="str">
        <f>IF('Route Analysis Tool'!D95="","",'Route Analysis Tool'!D95)</f>
        <v/>
      </c>
      <c r="F95" s="17">
        <f>'Route Analysis Tool'!H95-'Route Analysis Tool'!F95</f>
        <v>0</v>
      </c>
      <c r="G95" s="17">
        <f>'Route Analysis Tool'!E95+1-'Route Analysis Tool'!I95</f>
        <v>1</v>
      </c>
      <c r="H95" s="16" cm="1">
        <f t="array" ref="H95">_xlfn.IFS('Route Analysis Tool'!J95='Drop Downs'!$A$2,1,'Route Analysis Tool'!J95='Drop Downs'!$A$3,0.9,'Route Analysis Tool'!J95='Drop Downs'!$A$4,0.8)</f>
        <v>0.8</v>
      </c>
      <c r="I95" s="16" t="e" cm="1">
        <f t="array" ref="I95">_xlfn.IFS('Route Analysis Tool'!M95='Drop Downs'!$E$2,0.75,'Route Analysis Tool'!M95='Drop Downs'!$E$3,0.7,'Route Analysis Tool'!M95='Drop Downs'!$E$4,0.65,'Route Analysis Tool'!M95='Drop Downs'!$E$5,0.6,'Route Analysis Tool'!M95='Drop Downs'!$E$6,0.55,'Route Analysis Tool'!M95='Drop Downs'!$E$7,0.5)</f>
        <v>#N/A</v>
      </c>
      <c r="J95" s="16" t="e" cm="1">
        <f t="array" ref="J95">_xlfn.IFS('Route Analysis Tool'!M95='Drop Downs'!$E$2,2,'Route Analysis Tool'!M95='Drop Downs'!$E$3,2,'Route Analysis Tool'!M95='Drop Downs'!$E$4,2,'Route Analysis Tool'!M95='Drop Downs'!$E$5,3,'Route Analysis Tool'!M95='Drop Downs'!$E$6,4,'Route Analysis Tool'!M95='Drop Downs'!$E$7,5)</f>
        <v>#N/A</v>
      </c>
      <c r="K95" s="16" t="str" cm="1">
        <f t="array" ref="K95">IFERROR(_xlfn.IFS('Route Analysis Tool'!N95='Drop Downs'!$F$2,1,'Route Analysis Tool'!N95='Drop Downs'!$F$3,0.8,'Route Analysis Tool'!N95='Drop Downs'!$F$4,0.9),"")</f>
        <v/>
      </c>
      <c r="L95" s="16" t="str" cm="1">
        <f t="array" ref="L95">IFERROR(_xlfn.IFS('Route Analysis Tool'!N95='Drop Downs'!$F$2,I95,'Route Analysis Tool'!N95='Drop Downs'!$F$3,K95,'Route Analysis Tool'!N95='Drop Downs'!$F$4,K95),"")</f>
        <v/>
      </c>
      <c r="M95" s="18">
        <f>'Route Analysis Tool'!K95</f>
        <v>0.8</v>
      </c>
      <c r="N95" s="18">
        <f>'Route Analysis Tool'!L95</f>
        <v>0.1</v>
      </c>
      <c r="O95" s="16" t="str" cm="1">
        <f t="array" ref="O95">IFERROR(_xlfn.IFS('Route Analysis Tool'!O95='Drop Downs'!$D$2,1,'Route Analysis Tool'!O95='Drop Downs'!$D$3,0),"")</f>
        <v/>
      </c>
      <c r="P95" s="19" t="str">
        <f t="shared" si="21"/>
        <v/>
      </c>
      <c r="Q95" s="14" t="str">
        <f t="shared" si="22"/>
        <v/>
      </c>
      <c r="R95" s="19" t="str">
        <f t="shared" si="23"/>
        <v/>
      </c>
      <c r="S95" s="19" t="str">
        <f>IFERROR(Q95*'Route Analysis Tool'!G95,"")</f>
        <v/>
      </c>
      <c r="T95" s="19" t="str">
        <f t="shared" si="24"/>
        <v/>
      </c>
      <c r="U95" s="19" t="str">
        <f t="shared" si="25"/>
        <v/>
      </c>
      <c r="V95" s="19" t="str">
        <f t="shared" si="26"/>
        <v/>
      </c>
      <c r="W95" s="19" t="str">
        <f t="shared" si="27"/>
        <v/>
      </c>
      <c r="X95" s="20" t="str">
        <f t="shared" si="28"/>
        <v/>
      </c>
      <c r="Y95" s="19" t="str">
        <f t="shared" si="29"/>
        <v/>
      </c>
      <c r="Z95" s="19" t="str">
        <f t="shared" si="39"/>
        <v/>
      </c>
      <c r="AA95" s="19" t="str">
        <f t="shared" si="30"/>
        <v/>
      </c>
      <c r="AB95" s="19" t="str">
        <f t="shared" si="31"/>
        <v/>
      </c>
      <c r="AC95" s="19" t="str">
        <f t="shared" si="32"/>
        <v/>
      </c>
      <c r="AD95" s="19" t="str">
        <f t="shared" si="33"/>
        <v/>
      </c>
      <c r="AE95" s="19" t="str">
        <f t="shared" si="34"/>
        <v/>
      </c>
      <c r="AF95" s="19" t="str">
        <f t="shared" si="35"/>
        <v/>
      </c>
      <c r="AG95" s="26" t="str">
        <f t="shared" si="36"/>
        <v/>
      </c>
      <c r="AH95" s="27" t="str">
        <f>IFERROR(O95*('Route Analysis Tool'!S95-J95)*(Calculations!F95*24),"")</f>
        <v/>
      </c>
      <c r="AI95" s="26" t="str">
        <f t="shared" si="40"/>
        <v/>
      </c>
      <c r="AJ95" s="27" t="str">
        <f>IFERROR(('Route Analysis Tool'!S95-J95)*(Calculations!G95*24),"")</f>
        <v/>
      </c>
      <c r="AK95" s="26" t="str">
        <f t="shared" si="37"/>
        <v/>
      </c>
      <c r="AL95" s="26" t="str">
        <f t="shared" si="38"/>
        <v/>
      </c>
    </row>
    <row r="96" spans="1:38" x14ac:dyDescent="0.15">
      <c r="A96" s="14" t="str">
        <f>IFERROR(VLOOKUP('Route Analysis Tool'!B96,EffTable,4,FALSE),"")</f>
        <v/>
      </c>
      <c r="B96" s="15" t="str">
        <f>IFERROR(VLOOKUP('Route Analysis Tool'!B96,EffTable,2,FALSE),"")</f>
        <v/>
      </c>
      <c r="C96" s="15" t="str">
        <f>IFERROR(VLOOKUP('Route Analysis Tool'!B96,EffTable,3,FALSE),"")</f>
        <v/>
      </c>
      <c r="D96" s="16" t="str">
        <f>IF('Route Analysis Tool'!C96="","",'Route Analysis Tool'!C96)</f>
        <v/>
      </c>
      <c r="E96" s="16" t="str">
        <f>IF('Route Analysis Tool'!D96="","",'Route Analysis Tool'!D96)</f>
        <v/>
      </c>
      <c r="F96" s="17">
        <f>'Route Analysis Tool'!H96-'Route Analysis Tool'!F96</f>
        <v>0</v>
      </c>
      <c r="G96" s="17">
        <f>'Route Analysis Tool'!E96+1-'Route Analysis Tool'!I96</f>
        <v>1</v>
      </c>
      <c r="H96" s="16" cm="1">
        <f t="array" ref="H96">_xlfn.IFS('Route Analysis Tool'!J96='Drop Downs'!$A$2,1,'Route Analysis Tool'!J96='Drop Downs'!$A$3,0.9,'Route Analysis Tool'!J96='Drop Downs'!$A$4,0.8)</f>
        <v>0.8</v>
      </c>
      <c r="I96" s="16" t="e" cm="1">
        <f t="array" ref="I96">_xlfn.IFS('Route Analysis Tool'!M96='Drop Downs'!$E$2,0.75,'Route Analysis Tool'!M96='Drop Downs'!$E$3,0.7,'Route Analysis Tool'!M96='Drop Downs'!$E$4,0.65,'Route Analysis Tool'!M96='Drop Downs'!$E$5,0.6,'Route Analysis Tool'!M96='Drop Downs'!$E$6,0.55,'Route Analysis Tool'!M96='Drop Downs'!$E$7,0.5)</f>
        <v>#N/A</v>
      </c>
      <c r="J96" s="16" t="e" cm="1">
        <f t="array" ref="J96">_xlfn.IFS('Route Analysis Tool'!M96='Drop Downs'!$E$2,2,'Route Analysis Tool'!M96='Drop Downs'!$E$3,2,'Route Analysis Tool'!M96='Drop Downs'!$E$4,2,'Route Analysis Tool'!M96='Drop Downs'!$E$5,3,'Route Analysis Tool'!M96='Drop Downs'!$E$6,4,'Route Analysis Tool'!M96='Drop Downs'!$E$7,5)</f>
        <v>#N/A</v>
      </c>
      <c r="K96" s="16" t="str" cm="1">
        <f t="array" ref="K96">IFERROR(_xlfn.IFS('Route Analysis Tool'!N96='Drop Downs'!$F$2,1,'Route Analysis Tool'!N96='Drop Downs'!$F$3,0.8,'Route Analysis Tool'!N96='Drop Downs'!$F$4,0.9),"")</f>
        <v/>
      </c>
      <c r="L96" s="16" t="str" cm="1">
        <f t="array" ref="L96">IFERROR(_xlfn.IFS('Route Analysis Tool'!N96='Drop Downs'!$F$2,I96,'Route Analysis Tool'!N96='Drop Downs'!$F$3,K96,'Route Analysis Tool'!N96='Drop Downs'!$F$4,K96),"")</f>
        <v/>
      </c>
      <c r="M96" s="18">
        <f>'Route Analysis Tool'!K96</f>
        <v>0.8</v>
      </c>
      <c r="N96" s="18">
        <f>'Route Analysis Tool'!L96</f>
        <v>0.1</v>
      </c>
      <c r="O96" s="16" t="str" cm="1">
        <f t="array" ref="O96">IFERROR(_xlfn.IFS('Route Analysis Tool'!O96='Drop Downs'!$D$2,1,'Route Analysis Tool'!O96='Drop Downs'!$D$3,0),"")</f>
        <v/>
      </c>
      <c r="P96" s="19" t="str">
        <f t="shared" si="21"/>
        <v/>
      </c>
      <c r="Q96" s="14" t="str">
        <f t="shared" si="22"/>
        <v/>
      </c>
      <c r="R96" s="19" t="str">
        <f t="shared" si="23"/>
        <v/>
      </c>
      <c r="S96" s="19" t="str">
        <f>IFERROR(Q96*'Route Analysis Tool'!G96,"")</f>
        <v/>
      </c>
      <c r="T96" s="19" t="str">
        <f t="shared" si="24"/>
        <v/>
      </c>
      <c r="U96" s="19" t="str">
        <f t="shared" si="25"/>
        <v/>
      </c>
      <c r="V96" s="19" t="str">
        <f t="shared" si="26"/>
        <v/>
      </c>
      <c r="W96" s="19" t="str">
        <f t="shared" si="27"/>
        <v/>
      </c>
      <c r="X96" s="20" t="str">
        <f t="shared" si="28"/>
        <v/>
      </c>
      <c r="Y96" s="19" t="str">
        <f t="shared" si="29"/>
        <v/>
      </c>
      <c r="Z96" s="19" t="str">
        <f t="shared" si="39"/>
        <v/>
      </c>
      <c r="AA96" s="19" t="str">
        <f t="shared" si="30"/>
        <v/>
      </c>
      <c r="AB96" s="19" t="str">
        <f t="shared" si="31"/>
        <v/>
      </c>
      <c r="AC96" s="19" t="str">
        <f t="shared" si="32"/>
        <v/>
      </c>
      <c r="AD96" s="19" t="str">
        <f t="shared" si="33"/>
        <v/>
      </c>
      <c r="AE96" s="19" t="str">
        <f t="shared" si="34"/>
        <v/>
      </c>
      <c r="AF96" s="19" t="str">
        <f t="shared" si="35"/>
        <v/>
      </c>
      <c r="AG96" s="26" t="str">
        <f t="shared" si="36"/>
        <v/>
      </c>
      <c r="AH96" s="27" t="str">
        <f>IFERROR(O96*('Route Analysis Tool'!S96-J96)*(Calculations!F96*24),"")</f>
        <v/>
      </c>
      <c r="AI96" s="26" t="str">
        <f t="shared" si="40"/>
        <v/>
      </c>
      <c r="AJ96" s="27" t="str">
        <f>IFERROR(('Route Analysis Tool'!S96-J96)*(Calculations!G96*24),"")</f>
        <v/>
      </c>
      <c r="AK96" s="26" t="str">
        <f t="shared" si="37"/>
        <v/>
      </c>
      <c r="AL96" s="26" t="str">
        <f t="shared" si="38"/>
        <v/>
      </c>
    </row>
    <row r="97" spans="1:38" x14ac:dyDescent="0.15">
      <c r="A97" s="14" t="str">
        <f>IFERROR(VLOOKUP('Route Analysis Tool'!B97,EffTable,4,FALSE),"")</f>
        <v/>
      </c>
      <c r="B97" s="15" t="str">
        <f>IFERROR(VLOOKUP('Route Analysis Tool'!B97,EffTable,2,FALSE),"")</f>
        <v/>
      </c>
      <c r="C97" s="15" t="str">
        <f>IFERROR(VLOOKUP('Route Analysis Tool'!B97,EffTable,3,FALSE),"")</f>
        <v/>
      </c>
      <c r="D97" s="16" t="str">
        <f>IF('Route Analysis Tool'!C97="","",'Route Analysis Tool'!C97)</f>
        <v/>
      </c>
      <c r="E97" s="16" t="str">
        <f>IF('Route Analysis Tool'!D97="","",'Route Analysis Tool'!D97)</f>
        <v/>
      </c>
      <c r="F97" s="17">
        <f>'Route Analysis Tool'!H97-'Route Analysis Tool'!F97</f>
        <v>0</v>
      </c>
      <c r="G97" s="17">
        <f>'Route Analysis Tool'!E97+1-'Route Analysis Tool'!I97</f>
        <v>1</v>
      </c>
      <c r="H97" s="16" cm="1">
        <f t="array" ref="H97">_xlfn.IFS('Route Analysis Tool'!J97='Drop Downs'!$A$2,1,'Route Analysis Tool'!J97='Drop Downs'!$A$3,0.9,'Route Analysis Tool'!J97='Drop Downs'!$A$4,0.8)</f>
        <v>0.8</v>
      </c>
      <c r="I97" s="16" t="e" cm="1">
        <f t="array" ref="I97">_xlfn.IFS('Route Analysis Tool'!M97='Drop Downs'!$E$2,0.75,'Route Analysis Tool'!M97='Drop Downs'!$E$3,0.7,'Route Analysis Tool'!M97='Drop Downs'!$E$4,0.65,'Route Analysis Tool'!M97='Drop Downs'!$E$5,0.6,'Route Analysis Tool'!M97='Drop Downs'!$E$6,0.55,'Route Analysis Tool'!M97='Drop Downs'!$E$7,0.5)</f>
        <v>#N/A</v>
      </c>
      <c r="J97" s="16" t="e" cm="1">
        <f t="array" ref="J97">_xlfn.IFS('Route Analysis Tool'!M97='Drop Downs'!$E$2,2,'Route Analysis Tool'!M97='Drop Downs'!$E$3,2,'Route Analysis Tool'!M97='Drop Downs'!$E$4,2,'Route Analysis Tool'!M97='Drop Downs'!$E$5,3,'Route Analysis Tool'!M97='Drop Downs'!$E$6,4,'Route Analysis Tool'!M97='Drop Downs'!$E$7,5)</f>
        <v>#N/A</v>
      </c>
      <c r="K97" s="16" t="str" cm="1">
        <f t="array" ref="K97">IFERROR(_xlfn.IFS('Route Analysis Tool'!N97='Drop Downs'!$F$2,1,'Route Analysis Tool'!N97='Drop Downs'!$F$3,0.8,'Route Analysis Tool'!N97='Drop Downs'!$F$4,0.9),"")</f>
        <v/>
      </c>
      <c r="L97" s="16" t="str" cm="1">
        <f t="array" ref="L97">IFERROR(_xlfn.IFS('Route Analysis Tool'!N97='Drop Downs'!$F$2,I97,'Route Analysis Tool'!N97='Drop Downs'!$F$3,K97,'Route Analysis Tool'!N97='Drop Downs'!$F$4,K97),"")</f>
        <v/>
      </c>
      <c r="M97" s="18">
        <f>'Route Analysis Tool'!K97</f>
        <v>0.8</v>
      </c>
      <c r="N97" s="18">
        <f>'Route Analysis Tool'!L97</f>
        <v>0.1</v>
      </c>
      <c r="O97" s="16" t="str" cm="1">
        <f t="array" ref="O97">IFERROR(_xlfn.IFS('Route Analysis Tool'!O97='Drop Downs'!$D$2,1,'Route Analysis Tool'!O97='Drop Downs'!$D$3,0),"")</f>
        <v/>
      </c>
      <c r="P97" s="19" t="str">
        <f t="shared" si="21"/>
        <v/>
      </c>
      <c r="Q97" s="14" t="str">
        <f t="shared" si="22"/>
        <v/>
      </c>
      <c r="R97" s="19" t="str">
        <f t="shared" si="23"/>
        <v/>
      </c>
      <c r="S97" s="19" t="str">
        <f>IFERROR(Q97*'Route Analysis Tool'!G97,"")</f>
        <v/>
      </c>
      <c r="T97" s="19" t="str">
        <f t="shared" si="24"/>
        <v/>
      </c>
      <c r="U97" s="19" t="str">
        <f t="shared" si="25"/>
        <v/>
      </c>
      <c r="V97" s="19" t="str">
        <f t="shared" si="26"/>
        <v/>
      </c>
      <c r="W97" s="19" t="str">
        <f t="shared" si="27"/>
        <v/>
      </c>
      <c r="X97" s="20" t="str">
        <f t="shared" si="28"/>
        <v/>
      </c>
      <c r="Y97" s="19" t="str">
        <f t="shared" si="29"/>
        <v/>
      </c>
      <c r="Z97" s="19" t="str">
        <f t="shared" si="39"/>
        <v/>
      </c>
      <c r="AA97" s="19" t="str">
        <f t="shared" si="30"/>
        <v/>
      </c>
      <c r="AB97" s="19" t="str">
        <f t="shared" si="31"/>
        <v/>
      </c>
      <c r="AC97" s="19" t="str">
        <f t="shared" si="32"/>
        <v/>
      </c>
      <c r="AD97" s="19" t="str">
        <f t="shared" si="33"/>
        <v/>
      </c>
      <c r="AE97" s="19" t="str">
        <f t="shared" si="34"/>
        <v/>
      </c>
      <c r="AF97" s="19" t="str">
        <f t="shared" si="35"/>
        <v/>
      </c>
      <c r="AG97" s="26" t="str">
        <f t="shared" si="36"/>
        <v/>
      </c>
      <c r="AH97" s="27" t="str">
        <f>IFERROR(O97*('Route Analysis Tool'!S97-J97)*(Calculations!F97*24),"")</f>
        <v/>
      </c>
      <c r="AI97" s="26" t="str">
        <f t="shared" si="40"/>
        <v/>
      </c>
      <c r="AJ97" s="27" t="str">
        <f>IFERROR(('Route Analysis Tool'!S97-J97)*(Calculations!G97*24),"")</f>
        <v/>
      </c>
      <c r="AK97" s="26" t="str">
        <f t="shared" si="37"/>
        <v/>
      </c>
      <c r="AL97" s="26" t="str">
        <f t="shared" si="38"/>
        <v/>
      </c>
    </row>
    <row r="98" spans="1:38" x14ac:dyDescent="0.15">
      <c r="A98" s="14" t="str">
        <f>IFERROR(VLOOKUP('Route Analysis Tool'!B98,EffTable,4,FALSE),"")</f>
        <v/>
      </c>
      <c r="B98" s="15" t="str">
        <f>IFERROR(VLOOKUP('Route Analysis Tool'!B98,EffTable,2,FALSE),"")</f>
        <v/>
      </c>
      <c r="C98" s="15" t="str">
        <f>IFERROR(VLOOKUP('Route Analysis Tool'!B98,EffTable,3,FALSE),"")</f>
        <v/>
      </c>
      <c r="D98" s="16" t="str">
        <f>IF('Route Analysis Tool'!C98="","",'Route Analysis Tool'!C98)</f>
        <v/>
      </c>
      <c r="E98" s="16" t="str">
        <f>IF('Route Analysis Tool'!D98="","",'Route Analysis Tool'!D98)</f>
        <v/>
      </c>
      <c r="F98" s="17">
        <f>'Route Analysis Tool'!H98-'Route Analysis Tool'!F98</f>
        <v>0</v>
      </c>
      <c r="G98" s="17">
        <f>'Route Analysis Tool'!E98+1-'Route Analysis Tool'!I98</f>
        <v>1</v>
      </c>
      <c r="H98" s="16" cm="1">
        <f t="array" ref="H98">_xlfn.IFS('Route Analysis Tool'!J98='Drop Downs'!$A$2,1,'Route Analysis Tool'!J98='Drop Downs'!$A$3,0.9,'Route Analysis Tool'!J98='Drop Downs'!$A$4,0.8)</f>
        <v>0.8</v>
      </c>
      <c r="I98" s="16" t="e" cm="1">
        <f t="array" ref="I98">_xlfn.IFS('Route Analysis Tool'!M98='Drop Downs'!$E$2,0.75,'Route Analysis Tool'!M98='Drop Downs'!$E$3,0.7,'Route Analysis Tool'!M98='Drop Downs'!$E$4,0.65,'Route Analysis Tool'!M98='Drop Downs'!$E$5,0.6,'Route Analysis Tool'!M98='Drop Downs'!$E$6,0.55,'Route Analysis Tool'!M98='Drop Downs'!$E$7,0.5)</f>
        <v>#N/A</v>
      </c>
      <c r="J98" s="16" t="e" cm="1">
        <f t="array" ref="J98">_xlfn.IFS('Route Analysis Tool'!M98='Drop Downs'!$E$2,2,'Route Analysis Tool'!M98='Drop Downs'!$E$3,2,'Route Analysis Tool'!M98='Drop Downs'!$E$4,2,'Route Analysis Tool'!M98='Drop Downs'!$E$5,3,'Route Analysis Tool'!M98='Drop Downs'!$E$6,4,'Route Analysis Tool'!M98='Drop Downs'!$E$7,5)</f>
        <v>#N/A</v>
      </c>
      <c r="K98" s="16" t="str" cm="1">
        <f t="array" ref="K98">IFERROR(_xlfn.IFS('Route Analysis Tool'!N98='Drop Downs'!$F$2,1,'Route Analysis Tool'!N98='Drop Downs'!$F$3,0.8,'Route Analysis Tool'!N98='Drop Downs'!$F$4,0.9),"")</f>
        <v/>
      </c>
      <c r="L98" s="16" t="str" cm="1">
        <f t="array" ref="L98">IFERROR(_xlfn.IFS('Route Analysis Tool'!N98='Drop Downs'!$F$2,I98,'Route Analysis Tool'!N98='Drop Downs'!$F$3,K98,'Route Analysis Tool'!N98='Drop Downs'!$F$4,K98),"")</f>
        <v/>
      </c>
      <c r="M98" s="18">
        <f>'Route Analysis Tool'!K98</f>
        <v>0.8</v>
      </c>
      <c r="N98" s="18">
        <f>'Route Analysis Tool'!L98</f>
        <v>0.1</v>
      </c>
      <c r="O98" s="16" t="str" cm="1">
        <f t="array" ref="O98">IFERROR(_xlfn.IFS('Route Analysis Tool'!O98='Drop Downs'!$D$2,1,'Route Analysis Tool'!O98='Drop Downs'!$D$3,0),"")</f>
        <v/>
      </c>
      <c r="P98" s="19" t="str">
        <f t="shared" si="21"/>
        <v/>
      </c>
      <c r="Q98" s="14" t="str">
        <f t="shared" si="22"/>
        <v/>
      </c>
      <c r="R98" s="19" t="str">
        <f t="shared" si="23"/>
        <v/>
      </c>
      <c r="S98" s="19" t="str">
        <f>IFERROR(Q98*'Route Analysis Tool'!G98,"")</f>
        <v/>
      </c>
      <c r="T98" s="19" t="str">
        <f t="shared" si="24"/>
        <v/>
      </c>
      <c r="U98" s="19" t="str">
        <f t="shared" si="25"/>
        <v/>
      </c>
      <c r="V98" s="19" t="str">
        <f t="shared" si="26"/>
        <v/>
      </c>
      <c r="W98" s="19" t="str">
        <f t="shared" si="27"/>
        <v/>
      </c>
      <c r="X98" s="20" t="str">
        <f t="shared" si="28"/>
        <v/>
      </c>
      <c r="Y98" s="19" t="str">
        <f t="shared" si="29"/>
        <v/>
      </c>
      <c r="Z98" s="19" t="str">
        <f t="shared" si="39"/>
        <v/>
      </c>
      <c r="AA98" s="19" t="str">
        <f t="shared" si="30"/>
        <v/>
      </c>
      <c r="AB98" s="19" t="str">
        <f t="shared" si="31"/>
        <v/>
      </c>
      <c r="AC98" s="19" t="str">
        <f t="shared" si="32"/>
        <v/>
      </c>
      <c r="AD98" s="19" t="str">
        <f t="shared" si="33"/>
        <v/>
      </c>
      <c r="AE98" s="19" t="str">
        <f t="shared" si="34"/>
        <v/>
      </c>
      <c r="AF98" s="19" t="str">
        <f t="shared" si="35"/>
        <v/>
      </c>
      <c r="AG98" s="26" t="str">
        <f t="shared" si="36"/>
        <v/>
      </c>
      <c r="AH98" s="27" t="str">
        <f>IFERROR(O98*('Route Analysis Tool'!S98-J98)*(Calculations!F98*24),"")</f>
        <v/>
      </c>
      <c r="AI98" s="26" t="str">
        <f t="shared" si="40"/>
        <v/>
      </c>
      <c r="AJ98" s="27" t="str">
        <f>IFERROR(('Route Analysis Tool'!S98-J98)*(Calculations!G98*24),"")</f>
        <v/>
      </c>
      <c r="AK98" s="26" t="str">
        <f t="shared" si="37"/>
        <v/>
      </c>
      <c r="AL98" s="26" t="str">
        <f t="shared" si="38"/>
        <v/>
      </c>
    </row>
    <row r="99" spans="1:38" x14ac:dyDescent="0.15">
      <c r="A99" s="14" t="str">
        <f>IFERROR(VLOOKUP('Route Analysis Tool'!B99,EffTable,4,FALSE),"")</f>
        <v/>
      </c>
      <c r="B99" s="15" t="str">
        <f>IFERROR(VLOOKUP('Route Analysis Tool'!B99,EffTable,2,FALSE),"")</f>
        <v/>
      </c>
      <c r="C99" s="15" t="str">
        <f>IFERROR(VLOOKUP('Route Analysis Tool'!B99,EffTable,3,FALSE),"")</f>
        <v/>
      </c>
      <c r="D99" s="16" t="str">
        <f>IF('Route Analysis Tool'!C99="","",'Route Analysis Tool'!C99)</f>
        <v/>
      </c>
      <c r="E99" s="16" t="str">
        <f>IF('Route Analysis Tool'!D99="","",'Route Analysis Tool'!D99)</f>
        <v/>
      </c>
      <c r="F99" s="17">
        <f>'Route Analysis Tool'!H99-'Route Analysis Tool'!F99</f>
        <v>0</v>
      </c>
      <c r="G99" s="17">
        <f>'Route Analysis Tool'!E99+1-'Route Analysis Tool'!I99</f>
        <v>1</v>
      </c>
      <c r="H99" s="16" cm="1">
        <f t="array" ref="H99">_xlfn.IFS('Route Analysis Tool'!J99='Drop Downs'!$A$2,1,'Route Analysis Tool'!J99='Drop Downs'!$A$3,0.9,'Route Analysis Tool'!J99='Drop Downs'!$A$4,0.8)</f>
        <v>0.8</v>
      </c>
      <c r="I99" s="16" t="e" cm="1">
        <f t="array" ref="I99">_xlfn.IFS('Route Analysis Tool'!M99='Drop Downs'!$E$2,0.75,'Route Analysis Tool'!M99='Drop Downs'!$E$3,0.7,'Route Analysis Tool'!M99='Drop Downs'!$E$4,0.65,'Route Analysis Tool'!M99='Drop Downs'!$E$5,0.6,'Route Analysis Tool'!M99='Drop Downs'!$E$6,0.55,'Route Analysis Tool'!M99='Drop Downs'!$E$7,0.5)</f>
        <v>#N/A</v>
      </c>
      <c r="J99" s="16" t="e" cm="1">
        <f t="array" ref="J99">_xlfn.IFS('Route Analysis Tool'!M99='Drop Downs'!$E$2,2,'Route Analysis Tool'!M99='Drop Downs'!$E$3,2,'Route Analysis Tool'!M99='Drop Downs'!$E$4,2,'Route Analysis Tool'!M99='Drop Downs'!$E$5,3,'Route Analysis Tool'!M99='Drop Downs'!$E$6,4,'Route Analysis Tool'!M99='Drop Downs'!$E$7,5)</f>
        <v>#N/A</v>
      </c>
      <c r="K99" s="16" t="str" cm="1">
        <f t="array" ref="K99">IFERROR(_xlfn.IFS('Route Analysis Tool'!N99='Drop Downs'!$F$2,1,'Route Analysis Tool'!N99='Drop Downs'!$F$3,0.8,'Route Analysis Tool'!N99='Drop Downs'!$F$4,0.9),"")</f>
        <v/>
      </c>
      <c r="L99" s="16" t="str" cm="1">
        <f t="array" ref="L99">IFERROR(_xlfn.IFS('Route Analysis Tool'!N99='Drop Downs'!$F$2,I99,'Route Analysis Tool'!N99='Drop Downs'!$F$3,K99,'Route Analysis Tool'!N99='Drop Downs'!$F$4,K99),"")</f>
        <v/>
      </c>
      <c r="M99" s="18">
        <f>'Route Analysis Tool'!K99</f>
        <v>0.8</v>
      </c>
      <c r="N99" s="18">
        <f>'Route Analysis Tool'!L99</f>
        <v>0.1</v>
      </c>
      <c r="O99" s="16" t="str" cm="1">
        <f t="array" ref="O99">IFERROR(_xlfn.IFS('Route Analysis Tool'!O99='Drop Downs'!$D$2,1,'Route Analysis Tool'!O99='Drop Downs'!$D$3,0),"")</f>
        <v/>
      </c>
      <c r="P99" s="19" t="str">
        <f t="shared" si="21"/>
        <v/>
      </c>
      <c r="Q99" s="14" t="str">
        <f t="shared" si="22"/>
        <v/>
      </c>
      <c r="R99" s="19" t="str">
        <f t="shared" si="23"/>
        <v/>
      </c>
      <c r="S99" s="19" t="str">
        <f>IFERROR(Q99*'Route Analysis Tool'!G99,"")</f>
        <v/>
      </c>
      <c r="T99" s="19" t="str">
        <f t="shared" si="24"/>
        <v/>
      </c>
      <c r="U99" s="19" t="str">
        <f t="shared" si="25"/>
        <v/>
      </c>
      <c r="V99" s="19" t="str">
        <f t="shared" si="26"/>
        <v/>
      </c>
      <c r="W99" s="19" t="str">
        <f t="shared" si="27"/>
        <v/>
      </c>
      <c r="X99" s="20" t="str">
        <f t="shared" si="28"/>
        <v/>
      </c>
      <c r="Y99" s="19" t="str">
        <f t="shared" si="29"/>
        <v/>
      </c>
      <c r="Z99" s="19" t="str">
        <f t="shared" si="39"/>
        <v/>
      </c>
      <c r="AA99" s="19" t="str">
        <f t="shared" si="30"/>
        <v/>
      </c>
      <c r="AB99" s="19" t="str">
        <f t="shared" si="31"/>
        <v/>
      </c>
      <c r="AC99" s="19" t="str">
        <f t="shared" si="32"/>
        <v/>
      </c>
      <c r="AD99" s="19" t="str">
        <f t="shared" si="33"/>
        <v/>
      </c>
      <c r="AE99" s="19" t="str">
        <f t="shared" si="34"/>
        <v/>
      </c>
      <c r="AF99" s="19" t="str">
        <f t="shared" si="35"/>
        <v/>
      </c>
      <c r="AG99" s="26" t="str">
        <f t="shared" si="36"/>
        <v/>
      </c>
      <c r="AH99" s="27" t="str">
        <f>IFERROR(O99*('Route Analysis Tool'!S99-J99)*(Calculations!F99*24),"")</f>
        <v/>
      </c>
      <c r="AI99" s="26" t="str">
        <f t="shared" si="40"/>
        <v/>
      </c>
      <c r="AJ99" s="27" t="str">
        <f>IFERROR(('Route Analysis Tool'!S99-J99)*(Calculations!G99*24),"")</f>
        <v/>
      </c>
      <c r="AK99" s="26" t="str">
        <f t="shared" si="37"/>
        <v/>
      </c>
      <c r="AL99" s="26" t="str">
        <f t="shared" si="38"/>
        <v/>
      </c>
    </row>
    <row r="100" spans="1:38" x14ac:dyDescent="0.15">
      <c r="A100" s="14" t="str">
        <f>IFERROR(VLOOKUP('Route Analysis Tool'!B100,EffTable,4,FALSE),"")</f>
        <v/>
      </c>
      <c r="B100" s="15" t="str">
        <f>IFERROR(VLOOKUP('Route Analysis Tool'!B100,EffTable,2,FALSE),"")</f>
        <v/>
      </c>
      <c r="C100" s="15" t="str">
        <f>IFERROR(VLOOKUP('Route Analysis Tool'!B100,EffTable,3,FALSE),"")</f>
        <v/>
      </c>
      <c r="D100" s="16" t="str">
        <f>IF('Route Analysis Tool'!C100="","",'Route Analysis Tool'!C100)</f>
        <v/>
      </c>
      <c r="E100" s="16" t="str">
        <f>IF('Route Analysis Tool'!D100="","",'Route Analysis Tool'!D100)</f>
        <v/>
      </c>
      <c r="F100" s="17">
        <f>'Route Analysis Tool'!H100-'Route Analysis Tool'!F100</f>
        <v>0</v>
      </c>
      <c r="G100" s="17">
        <f>'Route Analysis Tool'!E100+1-'Route Analysis Tool'!I100</f>
        <v>1</v>
      </c>
      <c r="H100" s="16" cm="1">
        <f t="array" ref="H100">_xlfn.IFS('Route Analysis Tool'!J100='Drop Downs'!$A$2,1,'Route Analysis Tool'!J100='Drop Downs'!$A$3,0.9,'Route Analysis Tool'!J100='Drop Downs'!$A$4,0.8)</f>
        <v>0.8</v>
      </c>
      <c r="I100" s="16" t="e" cm="1">
        <f t="array" ref="I100">_xlfn.IFS('Route Analysis Tool'!M100='Drop Downs'!$E$2,0.75,'Route Analysis Tool'!M100='Drop Downs'!$E$3,0.7,'Route Analysis Tool'!M100='Drop Downs'!$E$4,0.65,'Route Analysis Tool'!M100='Drop Downs'!$E$5,0.6,'Route Analysis Tool'!M100='Drop Downs'!$E$6,0.55,'Route Analysis Tool'!M100='Drop Downs'!$E$7,0.5)</f>
        <v>#N/A</v>
      </c>
      <c r="J100" s="16" t="e" cm="1">
        <f t="array" ref="J100">_xlfn.IFS('Route Analysis Tool'!M100='Drop Downs'!$E$2,2,'Route Analysis Tool'!M100='Drop Downs'!$E$3,2,'Route Analysis Tool'!M100='Drop Downs'!$E$4,2,'Route Analysis Tool'!M100='Drop Downs'!$E$5,3,'Route Analysis Tool'!M100='Drop Downs'!$E$6,4,'Route Analysis Tool'!M100='Drop Downs'!$E$7,5)</f>
        <v>#N/A</v>
      </c>
      <c r="K100" s="16" t="str" cm="1">
        <f t="array" ref="K100">IFERROR(_xlfn.IFS('Route Analysis Tool'!N100='Drop Downs'!$F$2,1,'Route Analysis Tool'!N100='Drop Downs'!$F$3,0.8,'Route Analysis Tool'!N100='Drop Downs'!$F$4,0.9),"")</f>
        <v/>
      </c>
      <c r="L100" s="16" t="str" cm="1">
        <f t="array" ref="L100">IFERROR(_xlfn.IFS('Route Analysis Tool'!N100='Drop Downs'!$F$2,I100,'Route Analysis Tool'!N100='Drop Downs'!$F$3,K100,'Route Analysis Tool'!N100='Drop Downs'!$F$4,K100),"")</f>
        <v/>
      </c>
      <c r="M100" s="18">
        <f>'Route Analysis Tool'!K100</f>
        <v>0.8</v>
      </c>
      <c r="N100" s="18">
        <f>'Route Analysis Tool'!L100</f>
        <v>0.1</v>
      </c>
      <c r="O100" s="16" t="str" cm="1">
        <f t="array" ref="O100">IFERROR(_xlfn.IFS('Route Analysis Tool'!O100='Drop Downs'!$D$2,1,'Route Analysis Tool'!O100='Drop Downs'!$D$3,0),"")</f>
        <v/>
      </c>
      <c r="P100" s="19" t="str">
        <f t="shared" si="21"/>
        <v/>
      </c>
      <c r="Q100" s="14" t="str">
        <f t="shared" si="22"/>
        <v/>
      </c>
      <c r="R100" s="19" t="str">
        <f t="shared" si="23"/>
        <v/>
      </c>
      <c r="S100" s="19" t="str">
        <f>IFERROR(Q100*'Route Analysis Tool'!G100,"")</f>
        <v/>
      </c>
      <c r="T100" s="19" t="str">
        <f t="shared" si="24"/>
        <v/>
      </c>
      <c r="U100" s="19" t="str">
        <f t="shared" si="25"/>
        <v/>
      </c>
      <c r="V100" s="19" t="str">
        <f t="shared" si="26"/>
        <v/>
      </c>
      <c r="W100" s="19" t="str">
        <f t="shared" si="27"/>
        <v/>
      </c>
      <c r="X100" s="20" t="str">
        <f t="shared" si="28"/>
        <v/>
      </c>
      <c r="Y100" s="19" t="str">
        <f t="shared" si="29"/>
        <v/>
      </c>
      <c r="Z100" s="19" t="str">
        <f t="shared" si="39"/>
        <v/>
      </c>
      <c r="AA100" s="19" t="str">
        <f t="shared" si="30"/>
        <v/>
      </c>
      <c r="AB100" s="19" t="str">
        <f t="shared" si="31"/>
        <v/>
      </c>
      <c r="AC100" s="19" t="str">
        <f t="shared" si="32"/>
        <v/>
      </c>
      <c r="AD100" s="19" t="str">
        <f t="shared" si="33"/>
        <v/>
      </c>
      <c r="AE100" s="19" t="str">
        <f t="shared" si="34"/>
        <v/>
      </c>
      <c r="AF100" s="19" t="str">
        <f t="shared" si="35"/>
        <v/>
      </c>
      <c r="AG100" s="26" t="str">
        <f t="shared" si="36"/>
        <v/>
      </c>
      <c r="AH100" s="27" t="str">
        <f>IFERROR(O100*('Route Analysis Tool'!S100-J100)*(Calculations!F100*24),"")</f>
        <v/>
      </c>
      <c r="AI100" s="26" t="str">
        <f t="shared" si="40"/>
        <v/>
      </c>
      <c r="AJ100" s="27" t="str">
        <f>IFERROR(('Route Analysis Tool'!S100-J100)*(Calculations!G100*24),"")</f>
        <v/>
      </c>
      <c r="AK100" s="26" t="str">
        <f t="shared" si="37"/>
        <v/>
      </c>
      <c r="AL100" s="26" t="str">
        <f t="shared" si="38"/>
        <v/>
      </c>
    </row>
    <row r="101" spans="1:38" x14ac:dyDescent="0.15">
      <c r="A101" s="14" t="str">
        <f>IFERROR(VLOOKUP('Route Analysis Tool'!B101,EffTable,4,FALSE),"")</f>
        <v/>
      </c>
      <c r="B101" s="15" t="str">
        <f>IFERROR(VLOOKUP('Route Analysis Tool'!B101,EffTable,2,FALSE),"")</f>
        <v/>
      </c>
      <c r="C101" s="15" t="str">
        <f>IFERROR(VLOOKUP('Route Analysis Tool'!B101,EffTable,3,FALSE),"")</f>
        <v/>
      </c>
      <c r="D101" s="16" t="str">
        <f>IF('Route Analysis Tool'!C101="","",'Route Analysis Tool'!C101)</f>
        <v/>
      </c>
      <c r="E101" s="16" t="str">
        <f>IF('Route Analysis Tool'!D101="","",'Route Analysis Tool'!D101)</f>
        <v/>
      </c>
      <c r="F101" s="17">
        <f>'Route Analysis Tool'!H101-'Route Analysis Tool'!F101</f>
        <v>0</v>
      </c>
      <c r="G101" s="17">
        <f>'Route Analysis Tool'!E101+1-'Route Analysis Tool'!I101</f>
        <v>1</v>
      </c>
      <c r="H101" s="16" cm="1">
        <f t="array" ref="H101">_xlfn.IFS('Route Analysis Tool'!J101='Drop Downs'!$A$2,1,'Route Analysis Tool'!J101='Drop Downs'!$A$3,0.9,'Route Analysis Tool'!J101='Drop Downs'!$A$4,0.8)</f>
        <v>0.8</v>
      </c>
      <c r="I101" s="16" t="e" cm="1">
        <f t="array" ref="I101">_xlfn.IFS('Route Analysis Tool'!M101='Drop Downs'!$E$2,0.75,'Route Analysis Tool'!M101='Drop Downs'!$E$3,0.7,'Route Analysis Tool'!M101='Drop Downs'!$E$4,0.65,'Route Analysis Tool'!M101='Drop Downs'!$E$5,0.6,'Route Analysis Tool'!M101='Drop Downs'!$E$6,0.55,'Route Analysis Tool'!M101='Drop Downs'!$E$7,0.5)</f>
        <v>#N/A</v>
      </c>
      <c r="J101" s="16" t="e" cm="1">
        <f t="array" ref="J101">_xlfn.IFS('Route Analysis Tool'!M101='Drop Downs'!$E$2,2,'Route Analysis Tool'!M101='Drop Downs'!$E$3,2,'Route Analysis Tool'!M101='Drop Downs'!$E$4,2,'Route Analysis Tool'!M101='Drop Downs'!$E$5,3,'Route Analysis Tool'!M101='Drop Downs'!$E$6,4,'Route Analysis Tool'!M101='Drop Downs'!$E$7,5)</f>
        <v>#N/A</v>
      </c>
      <c r="K101" s="16" t="str" cm="1">
        <f t="array" ref="K101">IFERROR(_xlfn.IFS('Route Analysis Tool'!N101='Drop Downs'!$F$2,1,'Route Analysis Tool'!N101='Drop Downs'!$F$3,0.8,'Route Analysis Tool'!N101='Drop Downs'!$F$4,0.9),"")</f>
        <v/>
      </c>
      <c r="L101" s="16" t="str" cm="1">
        <f t="array" ref="L101">IFERROR(_xlfn.IFS('Route Analysis Tool'!N101='Drop Downs'!$F$2,I101,'Route Analysis Tool'!N101='Drop Downs'!$F$3,K101,'Route Analysis Tool'!N101='Drop Downs'!$F$4,K101),"")</f>
        <v/>
      </c>
      <c r="M101" s="18">
        <f>'Route Analysis Tool'!K101</f>
        <v>0.8</v>
      </c>
      <c r="N101" s="18">
        <f>'Route Analysis Tool'!L101</f>
        <v>0.1</v>
      </c>
      <c r="O101" s="16" t="str" cm="1">
        <f t="array" ref="O101">IFERROR(_xlfn.IFS('Route Analysis Tool'!O101='Drop Downs'!$D$2,1,'Route Analysis Tool'!O101='Drop Downs'!$D$3,0),"")</f>
        <v/>
      </c>
      <c r="P101" s="19" t="str">
        <f t="shared" si="21"/>
        <v/>
      </c>
      <c r="Q101" s="14" t="str">
        <f t="shared" si="22"/>
        <v/>
      </c>
      <c r="R101" s="19" t="str">
        <f t="shared" si="23"/>
        <v/>
      </c>
      <c r="S101" s="19" t="str">
        <f>IFERROR(Q101*'Route Analysis Tool'!G101,"")</f>
        <v/>
      </c>
      <c r="T101" s="19" t="str">
        <f t="shared" si="24"/>
        <v/>
      </c>
      <c r="U101" s="19" t="str">
        <f t="shared" si="25"/>
        <v/>
      </c>
      <c r="V101" s="19" t="str">
        <f t="shared" si="26"/>
        <v/>
      </c>
      <c r="W101" s="19" t="str">
        <f t="shared" si="27"/>
        <v/>
      </c>
      <c r="X101" s="20" t="str">
        <f t="shared" si="28"/>
        <v/>
      </c>
      <c r="Y101" s="19" t="str">
        <f t="shared" si="29"/>
        <v/>
      </c>
      <c r="Z101" s="19" t="str">
        <f t="shared" si="39"/>
        <v/>
      </c>
      <c r="AA101" s="19" t="str">
        <f t="shared" si="30"/>
        <v/>
      </c>
      <c r="AB101" s="19" t="str">
        <f t="shared" si="31"/>
        <v/>
      </c>
      <c r="AC101" s="19" t="str">
        <f t="shared" si="32"/>
        <v/>
      </c>
      <c r="AD101" s="19" t="str">
        <f t="shared" si="33"/>
        <v/>
      </c>
      <c r="AE101" s="19" t="str">
        <f t="shared" si="34"/>
        <v/>
      </c>
      <c r="AF101" s="19" t="str">
        <f t="shared" si="35"/>
        <v/>
      </c>
      <c r="AG101" s="26" t="str">
        <f t="shared" si="36"/>
        <v/>
      </c>
      <c r="AH101" s="27" t="str">
        <f>IFERROR(O101*('Route Analysis Tool'!S101-J101)*(Calculations!F101*24),"")</f>
        <v/>
      </c>
      <c r="AI101" s="26" t="str">
        <f t="shared" si="40"/>
        <v/>
      </c>
      <c r="AJ101" s="27" t="str">
        <f>IFERROR(('Route Analysis Tool'!S101-J101)*(Calculations!G101*24),"")</f>
        <v/>
      </c>
      <c r="AK101" s="26" t="str">
        <f t="shared" si="37"/>
        <v/>
      </c>
      <c r="AL101" s="26" t="str">
        <f t="shared" si="38"/>
        <v/>
      </c>
    </row>
    <row r="102" spans="1:38" x14ac:dyDescent="0.15">
      <c r="A102" s="14" t="str">
        <f>IFERROR(VLOOKUP('Route Analysis Tool'!B102,EffTable,4,FALSE),"")</f>
        <v/>
      </c>
      <c r="B102" s="15" t="str">
        <f>IFERROR(VLOOKUP('Route Analysis Tool'!B102,EffTable,2,FALSE),"")</f>
        <v/>
      </c>
      <c r="C102" s="15" t="str">
        <f>IFERROR(VLOOKUP('Route Analysis Tool'!B102,EffTable,3,FALSE),"")</f>
        <v/>
      </c>
      <c r="D102" s="16" t="str">
        <f>IF('Route Analysis Tool'!C102="","",'Route Analysis Tool'!C102)</f>
        <v/>
      </c>
      <c r="E102" s="16" t="str">
        <f>IF('Route Analysis Tool'!D102="","",'Route Analysis Tool'!D102)</f>
        <v/>
      </c>
      <c r="F102" s="17">
        <f>'Route Analysis Tool'!H102-'Route Analysis Tool'!F102</f>
        <v>0</v>
      </c>
      <c r="G102" s="17">
        <f>'Route Analysis Tool'!E102+1-'Route Analysis Tool'!I102</f>
        <v>1</v>
      </c>
      <c r="H102" s="16" cm="1">
        <f t="array" ref="H102">_xlfn.IFS('Route Analysis Tool'!J102='Drop Downs'!$A$2,1,'Route Analysis Tool'!J102='Drop Downs'!$A$3,0.9,'Route Analysis Tool'!J102='Drop Downs'!$A$4,0.8)</f>
        <v>0.8</v>
      </c>
      <c r="I102" s="16" t="e" cm="1">
        <f t="array" ref="I102">_xlfn.IFS('Route Analysis Tool'!M102='Drop Downs'!$E$2,0.75,'Route Analysis Tool'!M102='Drop Downs'!$E$3,0.7,'Route Analysis Tool'!M102='Drop Downs'!$E$4,0.65,'Route Analysis Tool'!M102='Drop Downs'!$E$5,0.6,'Route Analysis Tool'!M102='Drop Downs'!$E$6,0.55,'Route Analysis Tool'!M102='Drop Downs'!$E$7,0.5)</f>
        <v>#N/A</v>
      </c>
      <c r="J102" s="16" t="e" cm="1">
        <f t="array" ref="J102">_xlfn.IFS('Route Analysis Tool'!M102='Drop Downs'!$E$2,2,'Route Analysis Tool'!M102='Drop Downs'!$E$3,2,'Route Analysis Tool'!M102='Drop Downs'!$E$4,2,'Route Analysis Tool'!M102='Drop Downs'!$E$5,3,'Route Analysis Tool'!M102='Drop Downs'!$E$6,4,'Route Analysis Tool'!M102='Drop Downs'!$E$7,5)</f>
        <v>#N/A</v>
      </c>
      <c r="K102" s="16" t="str" cm="1">
        <f t="array" ref="K102">IFERROR(_xlfn.IFS('Route Analysis Tool'!N102='Drop Downs'!$F$2,1,'Route Analysis Tool'!N102='Drop Downs'!$F$3,0.8,'Route Analysis Tool'!N102='Drop Downs'!$F$4,0.9),"")</f>
        <v/>
      </c>
      <c r="L102" s="16" t="str" cm="1">
        <f t="array" ref="L102">IFERROR(_xlfn.IFS('Route Analysis Tool'!N102='Drop Downs'!$F$2,I102,'Route Analysis Tool'!N102='Drop Downs'!$F$3,K102,'Route Analysis Tool'!N102='Drop Downs'!$F$4,K102),"")</f>
        <v/>
      </c>
      <c r="M102" s="18">
        <f>'Route Analysis Tool'!K102</f>
        <v>0.8</v>
      </c>
      <c r="N102" s="18">
        <f>'Route Analysis Tool'!L102</f>
        <v>0.1</v>
      </c>
      <c r="O102" s="16" t="str" cm="1">
        <f t="array" ref="O102">IFERROR(_xlfn.IFS('Route Analysis Tool'!O102='Drop Downs'!$D$2,1,'Route Analysis Tool'!O102='Drop Downs'!$D$3,0),"")</f>
        <v/>
      </c>
      <c r="P102" s="19" t="str">
        <f t="shared" si="21"/>
        <v/>
      </c>
      <c r="Q102" s="14" t="str">
        <f t="shared" si="22"/>
        <v/>
      </c>
      <c r="R102" s="19" t="str">
        <f t="shared" si="23"/>
        <v/>
      </c>
      <c r="S102" s="19" t="str">
        <f>IFERROR(Q102*'Route Analysis Tool'!G102,"")</f>
        <v/>
      </c>
      <c r="T102" s="19" t="str">
        <f t="shared" si="24"/>
        <v/>
      </c>
      <c r="U102" s="19" t="str">
        <f t="shared" si="25"/>
        <v/>
      </c>
      <c r="V102" s="19" t="str">
        <f t="shared" si="26"/>
        <v/>
      </c>
      <c r="W102" s="19" t="str">
        <f t="shared" si="27"/>
        <v/>
      </c>
      <c r="X102" s="20" t="str">
        <f t="shared" si="28"/>
        <v/>
      </c>
      <c r="Y102" s="19" t="str">
        <f t="shared" si="29"/>
        <v/>
      </c>
      <c r="Z102" s="19" t="str">
        <f t="shared" si="39"/>
        <v/>
      </c>
      <c r="AA102" s="19" t="str">
        <f t="shared" si="30"/>
        <v/>
      </c>
      <c r="AB102" s="19" t="str">
        <f t="shared" si="31"/>
        <v/>
      </c>
      <c r="AC102" s="19" t="str">
        <f t="shared" si="32"/>
        <v/>
      </c>
      <c r="AD102" s="19" t="str">
        <f t="shared" si="33"/>
        <v/>
      </c>
      <c r="AE102" s="19" t="str">
        <f t="shared" si="34"/>
        <v/>
      </c>
      <c r="AF102" s="19" t="str">
        <f t="shared" si="35"/>
        <v/>
      </c>
      <c r="AG102" s="26" t="str">
        <f t="shared" si="36"/>
        <v/>
      </c>
      <c r="AH102" s="27" t="str">
        <f>IFERROR(O102*('Route Analysis Tool'!S102-J102)*(Calculations!F102*24),"")</f>
        <v/>
      </c>
      <c r="AI102" s="26" t="str">
        <f t="shared" si="40"/>
        <v/>
      </c>
      <c r="AJ102" s="27" t="str">
        <f>IFERROR(('Route Analysis Tool'!S102-J102)*(Calculations!G102*24),"")</f>
        <v/>
      </c>
      <c r="AK102" s="26" t="str">
        <f t="shared" si="37"/>
        <v/>
      </c>
      <c r="AL102" s="26" t="str">
        <f t="shared" si="38"/>
        <v/>
      </c>
    </row>
    <row r="103" spans="1:38" x14ac:dyDescent="0.15">
      <c r="A103" s="14" t="str">
        <f>IFERROR(VLOOKUP('Route Analysis Tool'!B103,EffTable,4,FALSE),"")</f>
        <v/>
      </c>
      <c r="B103" s="15" t="str">
        <f>IFERROR(VLOOKUP('Route Analysis Tool'!B103,EffTable,2,FALSE),"")</f>
        <v/>
      </c>
      <c r="C103" s="15" t="str">
        <f>IFERROR(VLOOKUP('Route Analysis Tool'!B103,EffTable,3,FALSE),"")</f>
        <v/>
      </c>
      <c r="D103" s="16" t="str">
        <f>IF('Route Analysis Tool'!C103="","",'Route Analysis Tool'!C103)</f>
        <v/>
      </c>
      <c r="E103" s="16" t="str">
        <f>IF('Route Analysis Tool'!D103="","",'Route Analysis Tool'!D103)</f>
        <v/>
      </c>
      <c r="F103" s="17">
        <f>'Route Analysis Tool'!H103-'Route Analysis Tool'!F103</f>
        <v>0</v>
      </c>
      <c r="G103" s="17">
        <f>'Route Analysis Tool'!E103+1-'Route Analysis Tool'!I103</f>
        <v>1</v>
      </c>
      <c r="H103" s="16" cm="1">
        <f t="array" ref="H103">_xlfn.IFS('Route Analysis Tool'!J103='Drop Downs'!$A$2,1,'Route Analysis Tool'!J103='Drop Downs'!$A$3,0.9,'Route Analysis Tool'!J103='Drop Downs'!$A$4,0.8)</f>
        <v>0.8</v>
      </c>
      <c r="I103" s="16" t="e" cm="1">
        <f t="array" ref="I103">_xlfn.IFS('Route Analysis Tool'!M103='Drop Downs'!$E$2,0.75,'Route Analysis Tool'!M103='Drop Downs'!$E$3,0.7,'Route Analysis Tool'!M103='Drop Downs'!$E$4,0.65,'Route Analysis Tool'!M103='Drop Downs'!$E$5,0.6,'Route Analysis Tool'!M103='Drop Downs'!$E$6,0.55,'Route Analysis Tool'!M103='Drop Downs'!$E$7,0.5)</f>
        <v>#N/A</v>
      </c>
      <c r="J103" s="16" t="e" cm="1">
        <f t="array" ref="J103">_xlfn.IFS('Route Analysis Tool'!M103='Drop Downs'!$E$2,2,'Route Analysis Tool'!M103='Drop Downs'!$E$3,2,'Route Analysis Tool'!M103='Drop Downs'!$E$4,2,'Route Analysis Tool'!M103='Drop Downs'!$E$5,3,'Route Analysis Tool'!M103='Drop Downs'!$E$6,4,'Route Analysis Tool'!M103='Drop Downs'!$E$7,5)</f>
        <v>#N/A</v>
      </c>
      <c r="K103" s="16" t="str" cm="1">
        <f t="array" ref="K103">IFERROR(_xlfn.IFS('Route Analysis Tool'!N103='Drop Downs'!$F$2,1,'Route Analysis Tool'!N103='Drop Downs'!$F$3,0.8,'Route Analysis Tool'!N103='Drop Downs'!$F$4,0.9),"")</f>
        <v/>
      </c>
      <c r="L103" s="16" t="str" cm="1">
        <f t="array" ref="L103">IFERROR(_xlfn.IFS('Route Analysis Tool'!N103='Drop Downs'!$F$2,I103,'Route Analysis Tool'!N103='Drop Downs'!$F$3,K103,'Route Analysis Tool'!N103='Drop Downs'!$F$4,K103),"")</f>
        <v/>
      </c>
      <c r="M103" s="18">
        <f>'Route Analysis Tool'!K103</f>
        <v>0.8</v>
      </c>
      <c r="N103" s="18">
        <f>'Route Analysis Tool'!L103</f>
        <v>0.1</v>
      </c>
      <c r="O103" s="16" t="str" cm="1">
        <f t="array" ref="O103">IFERROR(_xlfn.IFS('Route Analysis Tool'!O103='Drop Downs'!$D$2,1,'Route Analysis Tool'!O103='Drop Downs'!$D$3,0),"")</f>
        <v/>
      </c>
      <c r="P103" s="19" t="str">
        <f t="shared" si="21"/>
        <v/>
      </c>
      <c r="Q103" s="14" t="str">
        <f t="shared" si="22"/>
        <v/>
      </c>
      <c r="R103" s="19" t="str">
        <f t="shared" si="23"/>
        <v/>
      </c>
      <c r="S103" s="19" t="str">
        <f>IFERROR(Q103*'Route Analysis Tool'!G103,"")</f>
        <v/>
      </c>
      <c r="T103" s="19" t="str">
        <f t="shared" si="24"/>
        <v/>
      </c>
      <c r="U103" s="19" t="str">
        <f t="shared" si="25"/>
        <v/>
      </c>
      <c r="V103" s="19" t="str">
        <f t="shared" si="26"/>
        <v/>
      </c>
      <c r="W103" s="19" t="str">
        <f t="shared" si="27"/>
        <v/>
      </c>
      <c r="X103" s="20" t="str">
        <f t="shared" si="28"/>
        <v/>
      </c>
      <c r="Y103" s="19" t="str">
        <f t="shared" si="29"/>
        <v/>
      </c>
      <c r="Z103" s="19" t="str">
        <f t="shared" si="39"/>
        <v/>
      </c>
      <c r="AA103" s="19" t="str">
        <f t="shared" si="30"/>
        <v/>
      </c>
      <c r="AB103" s="19" t="str">
        <f t="shared" si="31"/>
        <v/>
      </c>
      <c r="AC103" s="19" t="str">
        <f t="shared" si="32"/>
        <v/>
      </c>
      <c r="AD103" s="19" t="str">
        <f t="shared" si="33"/>
        <v/>
      </c>
      <c r="AE103" s="19" t="str">
        <f t="shared" si="34"/>
        <v/>
      </c>
      <c r="AF103" s="19" t="str">
        <f t="shared" si="35"/>
        <v/>
      </c>
      <c r="AG103" s="26" t="str">
        <f t="shared" si="36"/>
        <v/>
      </c>
      <c r="AH103" s="27" t="str">
        <f>IFERROR(O103*('Route Analysis Tool'!S103-J103)*(Calculations!F103*24),"")</f>
        <v/>
      </c>
      <c r="AI103" s="26" t="str">
        <f t="shared" si="40"/>
        <v/>
      </c>
      <c r="AJ103" s="27" t="str">
        <f>IFERROR(('Route Analysis Tool'!S103-J103)*(Calculations!G103*24),"")</f>
        <v/>
      </c>
      <c r="AK103" s="26" t="str">
        <f t="shared" si="37"/>
        <v/>
      </c>
      <c r="AL103" s="26" t="str">
        <f t="shared" si="38"/>
        <v/>
      </c>
    </row>
    <row r="104" spans="1:38" x14ac:dyDescent="0.15">
      <c r="A104" s="14" t="str">
        <f>IFERROR(VLOOKUP('Route Analysis Tool'!B104,EffTable,4,FALSE),"")</f>
        <v/>
      </c>
      <c r="B104" s="15" t="str">
        <f>IFERROR(VLOOKUP('Route Analysis Tool'!B104,EffTable,2,FALSE),"")</f>
        <v/>
      </c>
      <c r="C104" s="15" t="str">
        <f>IFERROR(VLOOKUP('Route Analysis Tool'!B104,EffTable,3,FALSE),"")</f>
        <v/>
      </c>
      <c r="D104" s="16" t="str">
        <f>IF('Route Analysis Tool'!C104="","",'Route Analysis Tool'!C104)</f>
        <v/>
      </c>
      <c r="E104" s="16" t="str">
        <f>IF('Route Analysis Tool'!D104="","",'Route Analysis Tool'!D104)</f>
        <v/>
      </c>
      <c r="F104" s="17">
        <f>'Route Analysis Tool'!H104-'Route Analysis Tool'!F104</f>
        <v>0</v>
      </c>
      <c r="G104" s="17">
        <f>'Route Analysis Tool'!E104+1-'Route Analysis Tool'!I104</f>
        <v>1</v>
      </c>
      <c r="H104" s="16" cm="1">
        <f t="array" ref="H104">_xlfn.IFS('Route Analysis Tool'!J104='Drop Downs'!$A$2,1,'Route Analysis Tool'!J104='Drop Downs'!$A$3,0.9,'Route Analysis Tool'!J104='Drop Downs'!$A$4,0.8)</f>
        <v>0.8</v>
      </c>
      <c r="I104" s="16" t="e" cm="1">
        <f t="array" ref="I104">_xlfn.IFS('Route Analysis Tool'!M104='Drop Downs'!$E$2,0.75,'Route Analysis Tool'!M104='Drop Downs'!$E$3,0.7,'Route Analysis Tool'!M104='Drop Downs'!$E$4,0.65,'Route Analysis Tool'!M104='Drop Downs'!$E$5,0.6,'Route Analysis Tool'!M104='Drop Downs'!$E$6,0.55,'Route Analysis Tool'!M104='Drop Downs'!$E$7,0.5)</f>
        <v>#N/A</v>
      </c>
      <c r="J104" s="16" t="e" cm="1">
        <f t="array" ref="J104">_xlfn.IFS('Route Analysis Tool'!M104='Drop Downs'!$E$2,2,'Route Analysis Tool'!M104='Drop Downs'!$E$3,2,'Route Analysis Tool'!M104='Drop Downs'!$E$4,2,'Route Analysis Tool'!M104='Drop Downs'!$E$5,3,'Route Analysis Tool'!M104='Drop Downs'!$E$6,4,'Route Analysis Tool'!M104='Drop Downs'!$E$7,5)</f>
        <v>#N/A</v>
      </c>
      <c r="K104" s="16" t="str" cm="1">
        <f t="array" ref="K104">IFERROR(_xlfn.IFS('Route Analysis Tool'!N104='Drop Downs'!$F$2,1,'Route Analysis Tool'!N104='Drop Downs'!$F$3,0.8,'Route Analysis Tool'!N104='Drop Downs'!$F$4,0.9),"")</f>
        <v/>
      </c>
      <c r="L104" s="16" t="str" cm="1">
        <f t="array" ref="L104">IFERROR(_xlfn.IFS('Route Analysis Tool'!N104='Drop Downs'!$F$2,I104,'Route Analysis Tool'!N104='Drop Downs'!$F$3,K104,'Route Analysis Tool'!N104='Drop Downs'!$F$4,K104),"")</f>
        <v/>
      </c>
      <c r="M104" s="18">
        <f>'Route Analysis Tool'!K104</f>
        <v>0.8</v>
      </c>
      <c r="N104" s="18">
        <f>'Route Analysis Tool'!L104</f>
        <v>0.1</v>
      </c>
      <c r="O104" s="16" t="str" cm="1">
        <f t="array" ref="O104">IFERROR(_xlfn.IFS('Route Analysis Tool'!O104='Drop Downs'!$D$2,1,'Route Analysis Tool'!O104='Drop Downs'!$D$3,0),"")</f>
        <v/>
      </c>
      <c r="P104" s="19" t="str">
        <f t="shared" si="21"/>
        <v/>
      </c>
      <c r="Q104" s="14" t="str">
        <f t="shared" si="22"/>
        <v/>
      </c>
      <c r="R104" s="19" t="str">
        <f t="shared" si="23"/>
        <v/>
      </c>
      <c r="S104" s="19" t="str">
        <f>IFERROR(Q104*'Route Analysis Tool'!G104,"")</f>
        <v/>
      </c>
      <c r="T104" s="19" t="str">
        <f t="shared" si="24"/>
        <v/>
      </c>
      <c r="U104" s="19" t="str">
        <f t="shared" si="25"/>
        <v/>
      </c>
      <c r="V104" s="19" t="str">
        <f t="shared" si="26"/>
        <v/>
      </c>
      <c r="W104" s="19" t="str">
        <f t="shared" si="27"/>
        <v/>
      </c>
      <c r="X104" s="20" t="str">
        <f t="shared" si="28"/>
        <v/>
      </c>
      <c r="Y104" s="19" t="str">
        <f t="shared" si="29"/>
        <v/>
      </c>
      <c r="Z104" s="19" t="str">
        <f t="shared" si="39"/>
        <v/>
      </c>
      <c r="AA104" s="19" t="str">
        <f t="shared" si="30"/>
        <v/>
      </c>
      <c r="AB104" s="19" t="str">
        <f t="shared" si="31"/>
        <v/>
      </c>
      <c r="AC104" s="19" t="str">
        <f t="shared" si="32"/>
        <v/>
      </c>
      <c r="AD104" s="19" t="str">
        <f t="shared" si="33"/>
        <v/>
      </c>
      <c r="AE104" s="19" t="str">
        <f t="shared" si="34"/>
        <v/>
      </c>
      <c r="AF104" s="19" t="str">
        <f t="shared" si="35"/>
        <v/>
      </c>
      <c r="AG104" s="26" t="str">
        <f t="shared" si="36"/>
        <v/>
      </c>
      <c r="AH104" s="27" t="str">
        <f>IFERROR(O104*('Route Analysis Tool'!S104-J104)*(Calculations!F104*24),"")</f>
        <v/>
      </c>
      <c r="AI104" s="26" t="str">
        <f t="shared" si="40"/>
        <v/>
      </c>
      <c r="AJ104" s="27" t="str">
        <f>IFERROR(('Route Analysis Tool'!S104-J104)*(Calculations!G104*24),"")</f>
        <v/>
      </c>
      <c r="AK104" s="26" t="str">
        <f t="shared" si="37"/>
        <v/>
      </c>
      <c r="AL104" s="26" t="str">
        <f t="shared" si="38"/>
        <v/>
      </c>
    </row>
    <row r="105" spans="1:38" x14ac:dyDescent="0.15">
      <c r="A105" s="14" t="str">
        <f>IFERROR(VLOOKUP('Route Analysis Tool'!B105,EffTable,4,FALSE),"")</f>
        <v/>
      </c>
      <c r="B105" s="15" t="str">
        <f>IFERROR(VLOOKUP('Route Analysis Tool'!B105,EffTable,2,FALSE),"")</f>
        <v/>
      </c>
      <c r="C105" s="15" t="str">
        <f>IFERROR(VLOOKUP('Route Analysis Tool'!B105,EffTable,3,FALSE),"")</f>
        <v/>
      </c>
      <c r="D105" s="16" t="str">
        <f>IF('Route Analysis Tool'!C105="","",'Route Analysis Tool'!C105)</f>
        <v/>
      </c>
      <c r="E105" s="16" t="str">
        <f>IF('Route Analysis Tool'!D105="","",'Route Analysis Tool'!D105)</f>
        <v/>
      </c>
      <c r="F105" s="17">
        <f>'Route Analysis Tool'!H105-'Route Analysis Tool'!F105</f>
        <v>0</v>
      </c>
      <c r="G105" s="17">
        <f>'Route Analysis Tool'!E105+1-'Route Analysis Tool'!I105</f>
        <v>1</v>
      </c>
      <c r="H105" s="16" cm="1">
        <f t="array" ref="H105">_xlfn.IFS('Route Analysis Tool'!J105='Drop Downs'!$A$2,1,'Route Analysis Tool'!J105='Drop Downs'!$A$3,0.9,'Route Analysis Tool'!J105='Drop Downs'!$A$4,0.8)</f>
        <v>0.8</v>
      </c>
      <c r="I105" s="16" t="e" cm="1">
        <f t="array" ref="I105">_xlfn.IFS('Route Analysis Tool'!M105='Drop Downs'!$E$2,0.75,'Route Analysis Tool'!M105='Drop Downs'!$E$3,0.7,'Route Analysis Tool'!M105='Drop Downs'!$E$4,0.65,'Route Analysis Tool'!M105='Drop Downs'!$E$5,0.6,'Route Analysis Tool'!M105='Drop Downs'!$E$6,0.55,'Route Analysis Tool'!M105='Drop Downs'!$E$7,0.5)</f>
        <v>#N/A</v>
      </c>
      <c r="J105" s="16" t="e" cm="1">
        <f t="array" ref="J105">_xlfn.IFS('Route Analysis Tool'!M105='Drop Downs'!$E$2,2,'Route Analysis Tool'!M105='Drop Downs'!$E$3,2,'Route Analysis Tool'!M105='Drop Downs'!$E$4,2,'Route Analysis Tool'!M105='Drop Downs'!$E$5,3,'Route Analysis Tool'!M105='Drop Downs'!$E$6,4,'Route Analysis Tool'!M105='Drop Downs'!$E$7,5)</f>
        <v>#N/A</v>
      </c>
      <c r="K105" s="16" t="str" cm="1">
        <f t="array" ref="K105">IFERROR(_xlfn.IFS('Route Analysis Tool'!N105='Drop Downs'!$F$2,1,'Route Analysis Tool'!N105='Drop Downs'!$F$3,0.8,'Route Analysis Tool'!N105='Drop Downs'!$F$4,0.9),"")</f>
        <v/>
      </c>
      <c r="L105" s="16" t="str" cm="1">
        <f t="array" ref="L105">IFERROR(_xlfn.IFS('Route Analysis Tool'!N105='Drop Downs'!$F$2,I105,'Route Analysis Tool'!N105='Drop Downs'!$F$3,K105,'Route Analysis Tool'!N105='Drop Downs'!$F$4,K105),"")</f>
        <v/>
      </c>
      <c r="M105" s="18">
        <f>'Route Analysis Tool'!K105</f>
        <v>0.8</v>
      </c>
      <c r="N105" s="18">
        <f>'Route Analysis Tool'!L105</f>
        <v>0.1</v>
      </c>
      <c r="O105" s="16" t="str" cm="1">
        <f t="array" ref="O105">IFERROR(_xlfn.IFS('Route Analysis Tool'!O105='Drop Downs'!$D$2,1,'Route Analysis Tool'!O105='Drop Downs'!$D$3,0),"")</f>
        <v/>
      </c>
      <c r="P105" s="19" t="str">
        <f t="shared" si="21"/>
        <v/>
      </c>
      <c r="Q105" s="14" t="str">
        <f t="shared" si="22"/>
        <v/>
      </c>
      <c r="R105" s="19" t="str">
        <f t="shared" si="23"/>
        <v/>
      </c>
      <c r="S105" s="19" t="str">
        <f>IFERROR(Q105*'Route Analysis Tool'!G105,"")</f>
        <v/>
      </c>
      <c r="T105" s="19" t="str">
        <f t="shared" si="24"/>
        <v/>
      </c>
      <c r="U105" s="19" t="str">
        <f t="shared" si="25"/>
        <v/>
      </c>
      <c r="V105" s="19" t="str">
        <f t="shared" si="26"/>
        <v/>
      </c>
      <c r="W105" s="19" t="str">
        <f t="shared" si="27"/>
        <v/>
      </c>
      <c r="X105" s="20" t="str">
        <f t="shared" si="28"/>
        <v/>
      </c>
      <c r="Y105" s="19" t="str">
        <f t="shared" si="29"/>
        <v/>
      </c>
      <c r="Z105" s="19" t="str">
        <f t="shared" si="39"/>
        <v/>
      </c>
      <c r="AA105" s="19" t="str">
        <f t="shared" si="30"/>
        <v/>
      </c>
      <c r="AB105" s="19" t="str">
        <f t="shared" si="31"/>
        <v/>
      </c>
      <c r="AC105" s="19" t="str">
        <f t="shared" si="32"/>
        <v/>
      </c>
      <c r="AD105" s="19" t="str">
        <f t="shared" si="33"/>
        <v/>
      </c>
      <c r="AE105" s="19" t="str">
        <f t="shared" si="34"/>
        <v/>
      </c>
      <c r="AF105" s="19" t="str">
        <f t="shared" si="35"/>
        <v/>
      </c>
      <c r="AG105" s="26" t="str">
        <f t="shared" si="36"/>
        <v/>
      </c>
      <c r="AH105" s="27" t="str">
        <f>IFERROR(O105*('Route Analysis Tool'!S105-J105)*(Calculations!F105*24),"")</f>
        <v/>
      </c>
      <c r="AI105" s="26" t="str">
        <f t="shared" si="40"/>
        <v/>
      </c>
      <c r="AJ105" s="27" t="str">
        <f>IFERROR(('Route Analysis Tool'!S105-J105)*(Calculations!G105*24),"")</f>
        <v/>
      </c>
      <c r="AK105" s="26" t="str">
        <f t="shared" si="37"/>
        <v/>
      </c>
      <c r="AL105" s="26" t="str">
        <f t="shared" si="38"/>
        <v/>
      </c>
    </row>
    <row r="106" spans="1:38" x14ac:dyDescent="0.15">
      <c r="A106" s="14" t="str">
        <f>IFERROR(VLOOKUP('Route Analysis Tool'!B106,EffTable,4,FALSE),"")</f>
        <v/>
      </c>
      <c r="B106" s="15" t="str">
        <f>IFERROR(VLOOKUP('Route Analysis Tool'!B106,EffTable,2,FALSE),"")</f>
        <v/>
      </c>
      <c r="C106" s="15" t="str">
        <f>IFERROR(VLOOKUP('Route Analysis Tool'!B106,EffTable,3,FALSE),"")</f>
        <v/>
      </c>
      <c r="D106" s="16" t="str">
        <f>IF('Route Analysis Tool'!C106="","",'Route Analysis Tool'!C106)</f>
        <v/>
      </c>
      <c r="E106" s="16" t="str">
        <f>IF('Route Analysis Tool'!D106="","",'Route Analysis Tool'!D106)</f>
        <v/>
      </c>
      <c r="F106" s="17">
        <f>'Route Analysis Tool'!H106-'Route Analysis Tool'!F106</f>
        <v>0</v>
      </c>
      <c r="G106" s="17">
        <f>'Route Analysis Tool'!E106+1-'Route Analysis Tool'!I106</f>
        <v>1</v>
      </c>
      <c r="H106" s="16" cm="1">
        <f t="array" ref="H106">_xlfn.IFS('Route Analysis Tool'!J106='Drop Downs'!$A$2,1,'Route Analysis Tool'!J106='Drop Downs'!$A$3,0.9,'Route Analysis Tool'!J106='Drop Downs'!$A$4,0.8)</f>
        <v>0.8</v>
      </c>
      <c r="I106" s="16" t="e" cm="1">
        <f t="array" ref="I106">_xlfn.IFS('Route Analysis Tool'!M106='Drop Downs'!$E$2,0.75,'Route Analysis Tool'!M106='Drop Downs'!$E$3,0.7,'Route Analysis Tool'!M106='Drop Downs'!$E$4,0.65,'Route Analysis Tool'!M106='Drop Downs'!$E$5,0.6,'Route Analysis Tool'!M106='Drop Downs'!$E$6,0.55,'Route Analysis Tool'!M106='Drop Downs'!$E$7,0.5)</f>
        <v>#N/A</v>
      </c>
      <c r="J106" s="16" t="e" cm="1">
        <f t="array" ref="J106">_xlfn.IFS('Route Analysis Tool'!M106='Drop Downs'!$E$2,2,'Route Analysis Tool'!M106='Drop Downs'!$E$3,2,'Route Analysis Tool'!M106='Drop Downs'!$E$4,2,'Route Analysis Tool'!M106='Drop Downs'!$E$5,3,'Route Analysis Tool'!M106='Drop Downs'!$E$6,4,'Route Analysis Tool'!M106='Drop Downs'!$E$7,5)</f>
        <v>#N/A</v>
      </c>
      <c r="K106" s="16" t="str" cm="1">
        <f t="array" ref="K106">IFERROR(_xlfn.IFS('Route Analysis Tool'!N106='Drop Downs'!$F$2,1,'Route Analysis Tool'!N106='Drop Downs'!$F$3,0.8,'Route Analysis Tool'!N106='Drop Downs'!$F$4,0.9),"")</f>
        <v/>
      </c>
      <c r="L106" s="16" t="str" cm="1">
        <f t="array" ref="L106">IFERROR(_xlfn.IFS('Route Analysis Tool'!N106='Drop Downs'!$F$2,I106,'Route Analysis Tool'!N106='Drop Downs'!$F$3,K106,'Route Analysis Tool'!N106='Drop Downs'!$F$4,K106),"")</f>
        <v/>
      </c>
      <c r="M106" s="18">
        <f>'Route Analysis Tool'!K106</f>
        <v>0.8</v>
      </c>
      <c r="N106" s="18">
        <f>'Route Analysis Tool'!L106</f>
        <v>0.1</v>
      </c>
      <c r="O106" s="16" t="str" cm="1">
        <f t="array" ref="O106">IFERROR(_xlfn.IFS('Route Analysis Tool'!O106='Drop Downs'!$D$2,1,'Route Analysis Tool'!O106='Drop Downs'!$D$3,0),"")</f>
        <v/>
      </c>
      <c r="P106" s="19" t="str">
        <f t="shared" si="21"/>
        <v/>
      </c>
      <c r="Q106" s="14" t="str">
        <f t="shared" si="22"/>
        <v/>
      </c>
      <c r="R106" s="19" t="str">
        <f t="shared" si="23"/>
        <v/>
      </c>
      <c r="S106" s="19" t="str">
        <f>IFERROR(Q106*'Route Analysis Tool'!G106,"")</f>
        <v/>
      </c>
      <c r="T106" s="19" t="str">
        <f t="shared" si="24"/>
        <v/>
      </c>
      <c r="U106" s="19" t="str">
        <f t="shared" si="25"/>
        <v/>
      </c>
      <c r="V106" s="19" t="str">
        <f t="shared" si="26"/>
        <v/>
      </c>
      <c r="W106" s="19" t="str">
        <f t="shared" si="27"/>
        <v/>
      </c>
      <c r="X106" s="20" t="str">
        <f t="shared" si="28"/>
        <v/>
      </c>
      <c r="Y106" s="19" t="str">
        <f t="shared" si="29"/>
        <v/>
      </c>
      <c r="Z106" s="19" t="str">
        <f t="shared" si="39"/>
        <v/>
      </c>
      <c r="AA106" s="19" t="str">
        <f t="shared" si="30"/>
        <v/>
      </c>
      <c r="AB106" s="19" t="str">
        <f t="shared" si="31"/>
        <v/>
      </c>
      <c r="AC106" s="19" t="str">
        <f t="shared" si="32"/>
        <v/>
      </c>
      <c r="AD106" s="19" t="str">
        <f t="shared" si="33"/>
        <v/>
      </c>
      <c r="AE106" s="19" t="str">
        <f t="shared" si="34"/>
        <v/>
      </c>
      <c r="AF106" s="19" t="str">
        <f t="shared" si="35"/>
        <v/>
      </c>
      <c r="AG106" s="26" t="str">
        <f t="shared" si="36"/>
        <v/>
      </c>
      <c r="AH106" s="27" t="str">
        <f>IFERROR(O106*('Route Analysis Tool'!S106-J106)*(Calculations!F106*24),"")</f>
        <v/>
      </c>
      <c r="AI106" s="26" t="str">
        <f t="shared" si="40"/>
        <v/>
      </c>
      <c r="AJ106" s="27" t="str">
        <f>IFERROR(('Route Analysis Tool'!S106-J106)*(Calculations!G106*24),"")</f>
        <v/>
      </c>
      <c r="AK106" s="26" t="str">
        <f t="shared" si="37"/>
        <v/>
      </c>
      <c r="AL106" s="26" t="str">
        <f t="shared" si="38"/>
        <v/>
      </c>
    </row>
    <row r="107" spans="1:38" x14ac:dyDescent="0.15">
      <c r="A107" s="14" t="str">
        <f>IFERROR(VLOOKUP('Route Analysis Tool'!B107,EffTable,4,FALSE),"")</f>
        <v/>
      </c>
      <c r="B107" s="15" t="str">
        <f>IFERROR(VLOOKUP('Route Analysis Tool'!B107,EffTable,2,FALSE),"")</f>
        <v/>
      </c>
      <c r="C107" s="15" t="str">
        <f>IFERROR(VLOOKUP('Route Analysis Tool'!B107,EffTable,3,FALSE),"")</f>
        <v/>
      </c>
      <c r="D107" s="16" t="str">
        <f>IF('Route Analysis Tool'!C107="","",'Route Analysis Tool'!C107)</f>
        <v/>
      </c>
      <c r="E107" s="16" t="str">
        <f>IF('Route Analysis Tool'!D107="","",'Route Analysis Tool'!D107)</f>
        <v/>
      </c>
      <c r="F107" s="17">
        <f>'Route Analysis Tool'!H107-'Route Analysis Tool'!F107</f>
        <v>0</v>
      </c>
      <c r="G107" s="17">
        <f>'Route Analysis Tool'!E107+1-'Route Analysis Tool'!I107</f>
        <v>1</v>
      </c>
      <c r="H107" s="16" cm="1">
        <f t="array" ref="H107">_xlfn.IFS('Route Analysis Tool'!J107='Drop Downs'!$A$2,1,'Route Analysis Tool'!J107='Drop Downs'!$A$3,0.9,'Route Analysis Tool'!J107='Drop Downs'!$A$4,0.8)</f>
        <v>0.8</v>
      </c>
      <c r="I107" s="16" t="e" cm="1">
        <f t="array" ref="I107">_xlfn.IFS('Route Analysis Tool'!M107='Drop Downs'!$E$2,0.75,'Route Analysis Tool'!M107='Drop Downs'!$E$3,0.7,'Route Analysis Tool'!M107='Drop Downs'!$E$4,0.65,'Route Analysis Tool'!M107='Drop Downs'!$E$5,0.6,'Route Analysis Tool'!M107='Drop Downs'!$E$6,0.55,'Route Analysis Tool'!M107='Drop Downs'!$E$7,0.5)</f>
        <v>#N/A</v>
      </c>
      <c r="J107" s="16" t="e" cm="1">
        <f t="array" ref="J107">_xlfn.IFS('Route Analysis Tool'!M107='Drop Downs'!$E$2,2,'Route Analysis Tool'!M107='Drop Downs'!$E$3,2,'Route Analysis Tool'!M107='Drop Downs'!$E$4,2,'Route Analysis Tool'!M107='Drop Downs'!$E$5,3,'Route Analysis Tool'!M107='Drop Downs'!$E$6,4,'Route Analysis Tool'!M107='Drop Downs'!$E$7,5)</f>
        <v>#N/A</v>
      </c>
      <c r="K107" s="16" t="str" cm="1">
        <f t="array" ref="K107">IFERROR(_xlfn.IFS('Route Analysis Tool'!N107='Drop Downs'!$F$2,1,'Route Analysis Tool'!N107='Drop Downs'!$F$3,0.8,'Route Analysis Tool'!N107='Drop Downs'!$F$4,0.9),"")</f>
        <v/>
      </c>
      <c r="L107" s="16" t="str" cm="1">
        <f t="array" ref="L107">IFERROR(_xlfn.IFS('Route Analysis Tool'!N107='Drop Downs'!$F$2,I107,'Route Analysis Tool'!N107='Drop Downs'!$F$3,K107,'Route Analysis Tool'!N107='Drop Downs'!$F$4,K107),"")</f>
        <v/>
      </c>
      <c r="M107" s="18">
        <f>'Route Analysis Tool'!K107</f>
        <v>0.8</v>
      </c>
      <c r="N107" s="18">
        <f>'Route Analysis Tool'!L107</f>
        <v>0.1</v>
      </c>
      <c r="O107" s="16" t="str" cm="1">
        <f t="array" ref="O107">IFERROR(_xlfn.IFS('Route Analysis Tool'!O107='Drop Downs'!$D$2,1,'Route Analysis Tool'!O107='Drop Downs'!$D$3,0),"")</f>
        <v/>
      </c>
      <c r="P107" s="19" t="str">
        <f t="shared" si="21"/>
        <v/>
      </c>
      <c r="Q107" s="14" t="str">
        <f t="shared" si="22"/>
        <v/>
      </c>
      <c r="R107" s="19" t="str">
        <f t="shared" si="23"/>
        <v/>
      </c>
      <c r="S107" s="19" t="str">
        <f>IFERROR(Q107*'Route Analysis Tool'!G107,"")</f>
        <v/>
      </c>
      <c r="T107" s="19" t="str">
        <f t="shared" si="24"/>
        <v/>
      </c>
      <c r="U107" s="19" t="str">
        <f t="shared" si="25"/>
        <v/>
      </c>
      <c r="V107" s="19" t="str">
        <f t="shared" si="26"/>
        <v/>
      </c>
      <c r="W107" s="19" t="str">
        <f t="shared" si="27"/>
        <v/>
      </c>
      <c r="X107" s="20" t="str">
        <f t="shared" si="28"/>
        <v/>
      </c>
      <c r="Y107" s="19" t="str">
        <f t="shared" si="29"/>
        <v/>
      </c>
      <c r="Z107" s="19" t="str">
        <f t="shared" si="39"/>
        <v/>
      </c>
      <c r="AA107" s="19" t="str">
        <f t="shared" si="30"/>
        <v/>
      </c>
      <c r="AB107" s="19" t="str">
        <f t="shared" si="31"/>
        <v/>
      </c>
      <c r="AC107" s="19" t="str">
        <f t="shared" si="32"/>
        <v/>
      </c>
      <c r="AD107" s="19" t="str">
        <f t="shared" si="33"/>
        <v/>
      </c>
      <c r="AE107" s="19" t="str">
        <f t="shared" si="34"/>
        <v/>
      </c>
      <c r="AF107" s="19" t="str">
        <f t="shared" si="35"/>
        <v/>
      </c>
      <c r="AG107" s="26" t="str">
        <f t="shared" si="36"/>
        <v/>
      </c>
      <c r="AH107" s="27" t="str">
        <f>IFERROR(O107*('Route Analysis Tool'!S107-J107)*(Calculations!F107*24),"")</f>
        <v/>
      </c>
      <c r="AI107" s="26" t="str">
        <f t="shared" si="40"/>
        <v/>
      </c>
      <c r="AJ107" s="27" t="str">
        <f>IFERROR(('Route Analysis Tool'!S107-J107)*(Calculations!G107*24),"")</f>
        <v/>
      </c>
      <c r="AK107" s="26" t="str">
        <f t="shared" si="37"/>
        <v/>
      </c>
      <c r="AL107" s="26" t="str">
        <f t="shared" si="38"/>
        <v/>
      </c>
    </row>
    <row r="108" spans="1:38" x14ac:dyDescent="0.15">
      <c r="A108" s="14" t="str">
        <f>IFERROR(VLOOKUP('Route Analysis Tool'!B108,EffTable,4,FALSE),"")</f>
        <v/>
      </c>
      <c r="B108" s="15" t="str">
        <f>IFERROR(VLOOKUP('Route Analysis Tool'!B108,EffTable,2,FALSE),"")</f>
        <v/>
      </c>
      <c r="C108" s="15" t="str">
        <f>IFERROR(VLOOKUP('Route Analysis Tool'!B108,EffTable,3,FALSE),"")</f>
        <v/>
      </c>
      <c r="D108" s="16" t="str">
        <f>IF('Route Analysis Tool'!C108="","",'Route Analysis Tool'!C108)</f>
        <v/>
      </c>
      <c r="E108" s="16" t="str">
        <f>IF('Route Analysis Tool'!D108="","",'Route Analysis Tool'!D108)</f>
        <v/>
      </c>
      <c r="F108" s="17">
        <f>'Route Analysis Tool'!H108-'Route Analysis Tool'!F108</f>
        <v>0</v>
      </c>
      <c r="G108" s="17">
        <f>'Route Analysis Tool'!E108+1-'Route Analysis Tool'!I108</f>
        <v>1</v>
      </c>
      <c r="H108" s="16" cm="1">
        <f t="array" ref="H108">_xlfn.IFS('Route Analysis Tool'!J108='Drop Downs'!$A$2,1,'Route Analysis Tool'!J108='Drop Downs'!$A$3,0.9,'Route Analysis Tool'!J108='Drop Downs'!$A$4,0.8)</f>
        <v>0.8</v>
      </c>
      <c r="I108" s="16" t="e" cm="1">
        <f t="array" ref="I108">_xlfn.IFS('Route Analysis Tool'!M108='Drop Downs'!$E$2,0.75,'Route Analysis Tool'!M108='Drop Downs'!$E$3,0.7,'Route Analysis Tool'!M108='Drop Downs'!$E$4,0.65,'Route Analysis Tool'!M108='Drop Downs'!$E$5,0.6,'Route Analysis Tool'!M108='Drop Downs'!$E$6,0.55,'Route Analysis Tool'!M108='Drop Downs'!$E$7,0.5)</f>
        <v>#N/A</v>
      </c>
      <c r="J108" s="16" t="e" cm="1">
        <f t="array" ref="J108">_xlfn.IFS('Route Analysis Tool'!M108='Drop Downs'!$E$2,2,'Route Analysis Tool'!M108='Drop Downs'!$E$3,2,'Route Analysis Tool'!M108='Drop Downs'!$E$4,2,'Route Analysis Tool'!M108='Drop Downs'!$E$5,3,'Route Analysis Tool'!M108='Drop Downs'!$E$6,4,'Route Analysis Tool'!M108='Drop Downs'!$E$7,5)</f>
        <v>#N/A</v>
      </c>
      <c r="K108" s="16" t="str" cm="1">
        <f t="array" ref="K108">IFERROR(_xlfn.IFS('Route Analysis Tool'!N108='Drop Downs'!$F$2,1,'Route Analysis Tool'!N108='Drop Downs'!$F$3,0.8,'Route Analysis Tool'!N108='Drop Downs'!$F$4,0.9),"")</f>
        <v/>
      </c>
      <c r="L108" s="16" t="str" cm="1">
        <f t="array" ref="L108">IFERROR(_xlfn.IFS('Route Analysis Tool'!N108='Drop Downs'!$F$2,I108,'Route Analysis Tool'!N108='Drop Downs'!$F$3,K108,'Route Analysis Tool'!N108='Drop Downs'!$F$4,K108),"")</f>
        <v/>
      </c>
      <c r="M108" s="18">
        <f>'Route Analysis Tool'!K108</f>
        <v>0.8</v>
      </c>
      <c r="N108" s="18">
        <f>'Route Analysis Tool'!L108</f>
        <v>0.1</v>
      </c>
      <c r="O108" s="16" t="str" cm="1">
        <f t="array" ref="O108">IFERROR(_xlfn.IFS('Route Analysis Tool'!O108='Drop Downs'!$D$2,1,'Route Analysis Tool'!O108='Drop Downs'!$D$3,0),"")</f>
        <v/>
      </c>
      <c r="P108" s="19" t="str">
        <f t="shared" si="21"/>
        <v/>
      </c>
      <c r="Q108" s="14" t="str">
        <f t="shared" si="22"/>
        <v/>
      </c>
      <c r="R108" s="19" t="str">
        <f t="shared" si="23"/>
        <v/>
      </c>
      <c r="S108" s="19" t="str">
        <f>IFERROR(Q108*'Route Analysis Tool'!G108,"")</f>
        <v/>
      </c>
      <c r="T108" s="19" t="str">
        <f t="shared" si="24"/>
        <v/>
      </c>
      <c r="U108" s="19" t="str">
        <f t="shared" si="25"/>
        <v/>
      </c>
      <c r="V108" s="19" t="str">
        <f t="shared" si="26"/>
        <v/>
      </c>
      <c r="W108" s="19" t="str">
        <f t="shared" si="27"/>
        <v/>
      </c>
      <c r="X108" s="20" t="str">
        <f t="shared" si="28"/>
        <v/>
      </c>
      <c r="Y108" s="19" t="str">
        <f t="shared" si="29"/>
        <v/>
      </c>
      <c r="Z108" s="19" t="str">
        <f t="shared" si="39"/>
        <v/>
      </c>
      <c r="AA108" s="19" t="str">
        <f t="shared" si="30"/>
        <v/>
      </c>
      <c r="AB108" s="19" t="str">
        <f t="shared" si="31"/>
        <v/>
      </c>
      <c r="AC108" s="19" t="str">
        <f t="shared" si="32"/>
        <v/>
      </c>
      <c r="AD108" s="19" t="str">
        <f t="shared" si="33"/>
        <v/>
      </c>
      <c r="AE108" s="19" t="str">
        <f t="shared" si="34"/>
        <v/>
      </c>
      <c r="AF108" s="19" t="str">
        <f t="shared" si="35"/>
        <v/>
      </c>
      <c r="AG108" s="26" t="str">
        <f t="shared" si="36"/>
        <v/>
      </c>
      <c r="AH108" s="27" t="str">
        <f>IFERROR(O108*('Route Analysis Tool'!S108-J108)*(Calculations!F108*24),"")</f>
        <v/>
      </c>
      <c r="AI108" s="26" t="str">
        <f t="shared" si="40"/>
        <v/>
      </c>
      <c r="AJ108" s="27" t="str">
        <f>IFERROR(('Route Analysis Tool'!S108-J108)*(Calculations!G108*24),"")</f>
        <v/>
      </c>
      <c r="AK108" s="26" t="str">
        <f t="shared" si="37"/>
        <v/>
      </c>
      <c r="AL108" s="26" t="str">
        <f t="shared" si="38"/>
        <v/>
      </c>
    </row>
    <row r="109" spans="1:38" x14ac:dyDescent="0.15">
      <c r="A109" s="14" t="str">
        <f>IFERROR(VLOOKUP('Route Analysis Tool'!B109,EffTable,4,FALSE),"")</f>
        <v/>
      </c>
      <c r="B109" s="15" t="str">
        <f>IFERROR(VLOOKUP('Route Analysis Tool'!B109,EffTable,2,FALSE),"")</f>
        <v/>
      </c>
      <c r="C109" s="15" t="str">
        <f>IFERROR(VLOOKUP('Route Analysis Tool'!B109,EffTable,3,FALSE),"")</f>
        <v/>
      </c>
      <c r="D109" s="16" t="str">
        <f>IF('Route Analysis Tool'!C109="","",'Route Analysis Tool'!C109)</f>
        <v/>
      </c>
      <c r="E109" s="16" t="str">
        <f>IF('Route Analysis Tool'!D109="","",'Route Analysis Tool'!D109)</f>
        <v/>
      </c>
      <c r="F109" s="17">
        <f>'Route Analysis Tool'!H109-'Route Analysis Tool'!F109</f>
        <v>0</v>
      </c>
      <c r="G109" s="17">
        <f>'Route Analysis Tool'!E109+1-'Route Analysis Tool'!I109</f>
        <v>1</v>
      </c>
      <c r="H109" s="16" cm="1">
        <f t="array" ref="H109">_xlfn.IFS('Route Analysis Tool'!J109='Drop Downs'!$A$2,1,'Route Analysis Tool'!J109='Drop Downs'!$A$3,0.9,'Route Analysis Tool'!J109='Drop Downs'!$A$4,0.8)</f>
        <v>0.8</v>
      </c>
      <c r="I109" s="16" t="e" cm="1">
        <f t="array" ref="I109">_xlfn.IFS('Route Analysis Tool'!M109='Drop Downs'!$E$2,0.75,'Route Analysis Tool'!M109='Drop Downs'!$E$3,0.7,'Route Analysis Tool'!M109='Drop Downs'!$E$4,0.65,'Route Analysis Tool'!M109='Drop Downs'!$E$5,0.6,'Route Analysis Tool'!M109='Drop Downs'!$E$6,0.55,'Route Analysis Tool'!M109='Drop Downs'!$E$7,0.5)</f>
        <v>#N/A</v>
      </c>
      <c r="J109" s="16" t="e" cm="1">
        <f t="array" ref="J109">_xlfn.IFS('Route Analysis Tool'!M109='Drop Downs'!$E$2,2,'Route Analysis Tool'!M109='Drop Downs'!$E$3,2,'Route Analysis Tool'!M109='Drop Downs'!$E$4,2,'Route Analysis Tool'!M109='Drop Downs'!$E$5,3,'Route Analysis Tool'!M109='Drop Downs'!$E$6,4,'Route Analysis Tool'!M109='Drop Downs'!$E$7,5)</f>
        <v>#N/A</v>
      </c>
      <c r="K109" s="16" t="str" cm="1">
        <f t="array" ref="K109">IFERROR(_xlfn.IFS('Route Analysis Tool'!N109='Drop Downs'!$F$2,1,'Route Analysis Tool'!N109='Drop Downs'!$F$3,0.8,'Route Analysis Tool'!N109='Drop Downs'!$F$4,0.9),"")</f>
        <v/>
      </c>
      <c r="L109" s="16" t="str" cm="1">
        <f t="array" ref="L109">IFERROR(_xlfn.IFS('Route Analysis Tool'!N109='Drop Downs'!$F$2,I109,'Route Analysis Tool'!N109='Drop Downs'!$F$3,K109,'Route Analysis Tool'!N109='Drop Downs'!$F$4,K109),"")</f>
        <v/>
      </c>
      <c r="M109" s="18">
        <f>'Route Analysis Tool'!K109</f>
        <v>0.8</v>
      </c>
      <c r="N109" s="18">
        <f>'Route Analysis Tool'!L109</f>
        <v>0.1</v>
      </c>
      <c r="O109" s="16" t="str" cm="1">
        <f t="array" ref="O109">IFERROR(_xlfn.IFS('Route Analysis Tool'!O109='Drop Downs'!$D$2,1,'Route Analysis Tool'!O109='Drop Downs'!$D$3,0),"")</f>
        <v/>
      </c>
      <c r="P109" s="19" t="str">
        <f t="shared" si="21"/>
        <v/>
      </c>
      <c r="Q109" s="14" t="str">
        <f t="shared" si="22"/>
        <v/>
      </c>
      <c r="R109" s="19" t="str">
        <f t="shared" si="23"/>
        <v/>
      </c>
      <c r="S109" s="19" t="str">
        <f>IFERROR(Q109*'Route Analysis Tool'!G109,"")</f>
        <v/>
      </c>
      <c r="T109" s="19" t="str">
        <f t="shared" si="24"/>
        <v/>
      </c>
      <c r="U109" s="19" t="str">
        <f t="shared" si="25"/>
        <v/>
      </c>
      <c r="V109" s="19" t="str">
        <f t="shared" si="26"/>
        <v/>
      </c>
      <c r="W109" s="19" t="str">
        <f t="shared" si="27"/>
        <v/>
      </c>
      <c r="X109" s="20" t="str">
        <f t="shared" si="28"/>
        <v/>
      </c>
      <c r="Y109" s="19" t="str">
        <f t="shared" si="29"/>
        <v/>
      </c>
      <c r="Z109" s="19" t="str">
        <f t="shared" si="39"/>
        <v/>
      </c>
      <c r="AA109" s="19" t="str">
        <f t="shared" si="30"/>
        <v/>
      </c>
      <c r="AB109" s="19" t="str">
        <f t="shared" si="31"/>
        <v/>
      </c>
      <c r="AC109" s="19" t="str">
        <f t="shared" si="32"/>
        <v/>
      </c>
      <c r="AD109" s="19" t="str">
        <f t="shared" si="33"/>
        <v/>
      </c>
      <c r="AE109" s="19" t="str">
        <f t="shared" si="34"/>
        <v/>
      </c>
      <c r="AF109" s="19" t="str">
        <f t="shared" si="35"/>
        <v/>
      </c>
      <c r="AG109" s="26" t="str">
        <f t="shared" si="36"/>
        <v/>
      </c>
      <c r="AH109" s="27" t="str">
        <f>IFERROR(O109*('Route Analysis Tool'!S109-J109)*(Calculations!F109*24),"")</f>
        <v/>
      </c>
      <c r="AI109" s="26" t="str">
        <f t="shared" si="40"/>
        <v/>
      </c>
      <c r="AJ109" s="27" t="str">
        <f>IFERROR(('Route Analysis Tool'!S109-J109)*(Calculations!G109*24),"")</f>
        <v/>
      </c>
      <c r="AK109" s="26" t="str">
        <f t="shared" si="37"/>
        <v/>
      </c>
      <c r="AL109" s="26" t="str">
        <f t="shared" si="38"/>
        <v/>
      </c>
    </row>
    <row r="110" spans="1:38" x14ac:dyDescent="0.15">
      <c r="A110" s="14" t="str">
        <f>IFERROR(VLOOKUP('Route Analysis Tool'!B110,EffTable,4,FALSE),"")</f>
        <v/>
      </c>
      <c r="B110" s="15" t="str">
        <f>IFERROR(VLOOKUP('Route Analysis Tool'!B110,EffTable,2,FALSE),"")</f>
        <v/>
      </c>
      <c r="C110" s="15" t="str">
        <f>IFERROR(VLOOKUP('Route Analysis Tool'!B110,EffTable,3,FALSE),"")</f>
        <v/>
      </c>
      <c r="D110" s="16" t="str">
        <f>IF('Route Analysis Tool'!C110="","",'Route Analysis Tool'!C110)</f>
        <v/>
      </c>
      <c r="E110" s="16" t="str">
        <f>IF('Route Analysis Tool'!D110="","",'Route Analysis Tool'!D110)</f>
        <v/>
      </c>
      <c r="F110" s="17">
        <f>'Route Analysis Tool'!H110-'Route Analysis Tool'!F110</f>
        <v>0</v>
      </c>
      <c r="G110" s="17">
        <f>'Route Analysis Tool'!E110+1-'Route Analysis Tool'!I110</f>
        <v>1</v>
      </c>
      <c r="H110" s="16" cm="1">
        <f t="array" ref="H110">_xlfn.IFS('Route Analysis Tool'!J110='Drop Downs'!$A$2,1,'Route Analysis Tool'!J110='Drop Downs'!$A$3,0.9,'Route Analysis Tool'!J110='Drop Downs'!$A$4,0.8)</f>
        <v>0.8</v>
      </c>
      <c r="I110" s="16" t="e" cm="1">
        <f t="array" ref="I110">_xlfn.IFS('Route Analysis Tool'!M110='Drop Downs'!$E$2,0.75,'Route Analysis Tool'!M110='Drop Downs'!$E$3,0.7,'Route Analysis Tool'!M110='Drop Downs'!$E$4,0.65,'Route Analysis Tool'!M110='Drop Downs'!$E$5,0.6,'Route Analysis Tool'!M110='Drop Downs'!$E$6,0.55,'Route Analysis Tool'!M110='Drop Downs'!$E$7,0.5)</f>
        <v>#N/A</v>
      </c>
      <c r="J110" s="16" t="e" cm="1">
        <f t="array" ref="J110">_xlfn.IFS('Route Analysis Tool'!M110='Drop Downs'!$E$2,2,'Route Analysis Tool'!M110='Drop Downs'!$E$3,2,'Route Analysis Tool'!M110='Drop Downs'!$E$4,2,'Route Analysis Tool'!M110='Drop Downs'!$E$5,3,'Route Analysis Tool'!M110='Drop Downs'!$E$6,4,'Route Analysis Tool'!M110='Drop Downs'!$E$7,5)</f>
        <v>#N/A</v>
      </c>
      <c r="K110" s="16" t="str" cm="1">
        <f t="array" ref="K110">IFERROR(_xlfn.IFS('Route Analysis Tool'!N110='Drop Downs'!$F$2,1,'Route Analysis Tool'!N110='Drop Downs'!$F$3,0.8,'Route Analysis Tool'!N110='Drop Downs'!$F$4,0.9),"")</f>
        <v/>
      </c>
      <c r="L110" s="16" t="str" cm="1">
        <f t="array" ref="L110">IFERROR(_xlfn.IFS('Route Analysis Tool'!N110='Drop Downs'!$F$2,I110,'Route Analysis Tool'!N110='Drop Downs'!$F$3,K110,'Route Analysis Tool'!N110='Drop Downs'!$F$4,K110),"")</f>
        <v/>
      </c>
      <c r="M110" s="18">
        <f>'Route Analysis Tool'!K110</f>
        <v>0.8</v>
      </c>
      <c r="N110" s="18">
        <f>'Route Analysis Tool'!L110</f>
        <v>0.1</v>
      </c>
      <c r="O110" s="16" t="str" cm="1">
        <f t="array" ref="O110">IFERROR(_xlfn.IFS('Route Analysis Tool'!O110='Drop Downs'!$D$2,1,'Route Analysis Tool'!O110='Drop Downs'!$D$3,0),"")</f>
        <v/>
      </c>
      <c r="P110" s="19" t="str">
        <f t="shared" si="21"/>
        <v/>
      </c>
      <c r="Q110" s="14" t="str">
        <f t="shared" si="22"/>
        <v/>
      </c>
      <c r="R110" s="19" t="str">
        <f t="shared" si="23"/>
        <v/>
      </c>
      <c r="S110" s="19" t="str">
        <f>IFERROR(Q110*'Route Analysis Tool'!G110,"")</f>
        <v/>
      </c>
      <c r="T110" s="19" t="str">
        <f t="shared" si="24"/>
        <v/>
      </c>
      <c r="U110" s="19" t="str">
        <f t="shared" si="25"/>
        <v/>
      </c>
      <c r="V110" s="19" t="str">
        <f t="shared" si="26"/>
        <v/>
      </c>
      <c r="W110" s="19" t="str">
        <f t="shared" si="27"/>
        <v/>
      </c>
      <c r="X110" s="20" t="str">
        <f t="shared" si="28"/>
        <v/>
      </c>
      <c r="Y110" s="19" t="str">
        <f t="shared" si="29"/>
        <v/>
      </c>
      <c r="Z110" s="19" t="str">
        <f t="shared" si="39"/>
        <v/>
      </c>
      <c r="AA110" s="19" t="str">
        <f t="shared" si="30"/>
        <v/>
      </c>
      <c r="AB110" s="19" t="str">
        <f t="shared" si="31"/>
        <v/>
      </c>
      <c r="AC110" s="19" t="str">
        <f t="shared" si="32"/>
        <v/>
      </c>
      <c r="AD110" s="19" t="str">
        <f t="shared" si="33"/>
        <v/>
      </c>
      <c r="AE110" s="19" t="str">
        <f t="shared" si="34"/>
        <v/>
      </c>
      <c r="AF110" s="19" t="str">
        <f t="shared" si="35"/>
        <v/>
      </c>
      <c r="AG110" s="26" t="str">
        <f t="shared" si="36"/>
        <v/>
      </c>
      <c r="AH110" s="27" t="str">
        <f>IFERROR(O110*('Route Analysis Tool'!S110-J110)*(Calculations!F110*24),"")</f>
        <v/>
      </c>
      <c r="AI110" s="26" t="str">
        <f t="shared" si="40"/>
        <v/>
      </c>
      <c r="AJ110" s="27" t="str">
        <f>IFERROR(('Route Analysis Tool'!S110-J110)*(Calculations!G110*24),"")</f>
        <v/>
      </c>
      <c r="AK110" s="26" t="str">
        <f t="shared" si="37"/>
        <v/>
      </c>
      <c r="AL110" s="26" t="str">
        <f t="shared" si="38"/>
        <v/>
      </c>
    </row>
    <row r="111" spans="1:38" x14ac:dyDescent="0.15">
      <c r="A111" s="14" t="str">
        <f>IFERROR(VLOOKUP('Route Analysis Tool'!B111,EffTable,4,FALSE),"")</f>
        <v/>
      </c>
      <c r="B111" s="15" t="str">
        <f>IFERROR(VLOOKUP('Route Analysis Tool'!B111,EffTable,2,FALSE),"")</f>
        <v/>
      </c>
      <c r="C111" s="15" t="str">
        <f>IFERROR(VLOOKUP('Route Analysis Tool'!B111,EffTable,3,FALSE),"")</f>
        <v/>
      </c>
      <c r="D111" s="16" t="str">
        <f>IF('Route Analysis Tool'!C111="","",'Route Analysis Tool'!C111)</f>
        <v/>
      </c>
      <c r="E111" s="16" t="str">
        <f>IF('Route Analysis Tool'!D111="","",'Route Analysis Tool'!D111)</f>
        <v/>
      </c>
      <c r="F111" s="17">
        <f>'Route Analysis Tool'!H111-'Route Analysis Tool'!F111</f>
        <v>0</v>
      </c>
      <c r="G111" s="17">
        <f>'Route Analysis Tool'!E111+1-'Route Analysis Tool'!I111</f>
        <v>1</v>
      </c>
      <c r="H111" s="16" cm="1">
        <f t="array" ref="H111">_xlfn.IFS('Route Analysis Tool'!J111='Drop Downs'!$A$2,1,'Route Analysis Tool'!J111='Drop Downs'!$A$3,0.9,'Route Analysis Tool'!J111='Drop Downs'!$A$4,0.8)</f>
        <v>0.8</v>
      </c>
      <c r="I111" s="16" t="e" cm="1">
        <f t="array" ref="I111">_xlfn.IFS('Route Analysis Tool'!M111='Drop Downs'!$E$2,0.75,'Route Analysis Tool'!M111='Drop Downs'!$E$3,0.7,'Route Analysis Tool'!M111='Drop Downs'!$E$4,0.65,'Route Analysis Tool'!M111='Drop Downs'!$E$5,0.6,'Route Analysis Tool'!M111='Drop Downs'!$E$6,0.55,'Route Analysis Tool'!M111='Drop Downs'!$E$7,0.5)</f>
        <v>#N/A</v>
      </c>
      <c r="J111" s="16" t="e" cm="1">
        <f t="array" ref="J111">_xlfn.IFS('Route Analysis Tool'!M111='Drop Downs'!$E$2,2,'Route Analysis Tool'!M111='Drop Downs'!$E$3,2,'Route Analysis Tool'!M111='Drop Downs'!$E$4,2,'Route Analysis Tool'!M111='Drop Downs'!$E$5,3,'Route Analysis Tool'!M111='Drop Downs'!$E$6,4,'Route Analysis Tool'!M111='Drop Downs'!$E$7,5)</f>
        <v>#N/A</v>
      </c>
      <c r="K111" s="16" t="str" cm="1">
        <f t="array" ref="K111">IFERROR(_xlfn.IFS('Route Analysis Tool'!N111='Drop Downs'!$F$2,1,'Route Analysis Tool'!N111='Drop Downs'!$F$3,0.8,'Route Analysis Tool'!N111='Drop Downs'!$F$4,0.9),"")</f>
        <v/>
      </c>
      <c r="L111" s="16" t="str" cm="1">
        <f t="array" ref="L111">IFERROR(_xlfn.IFS('Route Analysis Tool'!N111='Drop Downs'!$F$2,I111,'Route Analysis Tool'!N111='Drop Downs'!$F$3,K111,'Route Analysis Tool'!N111='Drop Downs'!$F$4,K111),"")</f>
        <v/>
      </c>
      <c r="M111" s="18">
        <f>'Route Analysis Tool'!K111</f>
        <v>0.8</v>
      </c>
      <c r="N111" s="18">
        <f>'Route Analysis Tool'!L111</f>
        <v>0.1</v>
      </c>
      <c r="O111" s="16" t="str" cm="1">
        <f t="array" ref="O111">IFERROR(_xlfn.IFS('Route Analysis Tool'!O111='Drop Downs'!$D$2,1,'Route Analysis Tool'!O111='Drop Downs'!$D$3,0),"")</f>
        <v/>
      </c>
      <c r="P111" s="19" t="str">
        <f t="shared" si="21"/>
        <v/>
      </c>
      <c r="Q111" s="14" t="str">
        <f t="shared" si="22"/>
        <v/>
      </c>
      <c r="R111" s="19" t="str">
        <f t="shared" si="23"/>
        <v/>
      </c>
      <c r="S111" s="19" t="str">
        <f>IFERROR(Q111*'Route Analysis Tool'!G111,"")</f>
        <v/>
      </c>
      <c r="T111" s="19" t="str">
        <f t="shared" si="24"/>
        <v/>
      </c>
      <c r="U111" s="19" t="str">
        <f t="shared" si="25"/>
        <v/>
      </c>
      <c r="V111" s="19" t="str">
        <f t="shared" si="26"/>
        <v/>
      </c>
      <c r="W111" s="19" t="str">
        <f t="shared" si="27"/>
        <v/>
      </c>
      <c r="X111" s="20" t="str">
        <f t="shared" si="28"/>
        <v/>
      </c>
      <c r="Y111" s="19" t="str">
        <f t="shared" si="29"/>
        <v/>
      </c>
      <c r="Z111" s="19" t="str">
        <f t="shared" si="39"/>
        <v/>
      </c>
      <c r="AA111" s="19" t="str">
        <f t="shared" si="30"/>
        <v/>
      </c>
      <c r="AB111" s="19" t="str">
        <f t="shared" si="31"/>
        <v/>
      </c>
      <c r="AC111" s="19" t="str">
        <f t="shared" si="32"/>
        <v/>
      </c>
      <c r="AD111" s="19" t="str">
        <f t="shared" si="33"/>
        <v/>
      </c>
      <c r="AE111" s="19" t="str">
        <f t="shared" si="34"/>
        <v/>
      </c>
      <c r="AF111" s="19" t="str">
        <f t="shared" si="35"/>
        <v/>
      </c>
      <c r="AG111" s="26" t="str">
        <f t="shared" si="36"/>
        <v/>
      </c>
      <c r="AH111" s="27" t="str">
        <f>IFERROR(O111*('Route Analysis Tool'!S111-J111)*(Calculations!F111*24),"")</f>
        <v/>
      </c>
      <c r="AI111" s="26" t="str">
        <f t="shared" si="40"/>
        <v/>
      </c>
      <c r="AJ111" s="27" t="str">
        <f>IFERROR(('Route Analysis Tool'!S111-J111)*(Calculations!G111*24),"")</f>
        <v/>
      </c>
      <c r="AK111" s="26" t="str">
        <f t="shared" si="37"/>
        <v/>
      </c>
      <c r="AL111" s="26" t="str">
        <f t="shared" si="38"/>
        <v/>
      </c>
    </row>
    <row r="112" spans="1:38" x14ac:dyDescent="0.15">
      <c r="A112" s="14" t="str">
        <f>IFERROR(VLOOKUP('Route Analysis Tool'!B112,EffTable,4,FALSE),"")</f>
        <v/>
      </c>
      <c r="B112" s="15" t="str">
        <f>IFERROR(VLOOKUP('Route Analysis Tool'!B112,EffTable,2,FALSE),"")</f>
        <v/>
      </c>
      <c r="C112" s="15" t="str">
        <f>IFERROR(VLOOKUP('Route Analysis Tool'!B112,EffTable,3,FALSE),"")</f>
        <v/>
      </c>
      <c r="D112" s="16" t="str">
        <f>IF('Route Analysis Tool'!C112="","",'Route Analysis Tool'!C112)</f>
        <v/>
      </c>
      <c r="E112" s="16" t="str">
        <f>IF('Route Analysis Tool'!D112="","",'Route Analysis Tool'!D112)</f>
        <v/>
      </c>
      <c r="F112" s="17">
        <f>'Route Analysis Tool'!H112-'Route Analysis Tool'!F112</f>
        <v>0</v>
      </c>
      <c r="G112" s="17">
        <f>'Route Analysis Tool'!E112+1-'Route Analysis Tool'!I112</f>
        <v>1</v>
      </c>
      <c r="H112" s="16" cm="1">
        <f t="array" ref="H112">_xlfn.IFS('Route Analysis Tool'!J112='Drop Downs'!$A$2,1,'Route Analysis Tool'!J112='Drop Downs'!$A$3,0.9,'Route Analysis Tool'!J112='Drop Downs'!$A$4,0.8)</f>
        <v>0.8</v>
      </c>
      <c r="I112" s="16" t="e" cm="1">
        <f t="array" ref="I112">_xlfn.IFS('Route Analysis Tool'!M112='Drop Downs'!$E$2,0.75,'Route Analysis Tool'!M112='Drop Downs'!$E$3,0.7,'Route Analysis Tool'!M112='Drop Downs'!$E$4,0.65,'Route Analysis Tool'!M112='Drop Downs'!$E$5,0.6,'Route Analysis Tool'!M112='Drop Downs'!$E$6,0.55,'Route Analysis Tool'!M112='Drop Downs'!$E$7,0.5)</f>
        <v>#N/A</v>
      </c>
      <c r="J112" s="16" t="e" cm="1">
        <f t="array" ref="J112">_xlfn.IFS('Route Analysis Tool'!M112='Drop Downs'!$E$2,2,'Route Analysis Tool'!M112='Drop Downs'!$E$3,2,'Route Analysis Tool'!M112='Drop Downs'!$E$4,2,'Route Analysis Tool'!M112='Drop Downs'!$E$5,3,'Route Analysis Tool'!M112='Drop Downs'!$E$6,4,'Route Analysis Tool'!M112='Drop Downs'!$E$7,5)</f>
        <v>#N/A</v>
      </c>
      <c r="K112" s="16" t="str" cm="1">
        <f t="array" ref="K112">IFERROR(_xlfn.IFS('Route Analysis Tool'!N112='Drop Downs'!$F$2,1,'Route Analysis Tool'!N112='Drop Downs'!$F$3,0.8,'Route Analysis Tool'!N112='Drop Downs'!$F$4,0.9),"")</f>
        <v/>
      </c>
      <c r="L112" s="16" t="str" cm="1">
        <f t="array" ref="L112">IFERROR(_xlfn.IFS('Route Analysis Tool'!N112='Drop Downs'!$F$2,I112,'Route Analysis Tool'!N112='Drop Downs'!$F$3,K112,'Route Analysis Tool'!N112='Drop Downs'!$F$4,K112),"")</f>
        <v/>
      </c>
      <c r="M112" s="18">
        <f>'Route Analysis Tool'!K112</f>
        <v>0.8</v>
      </c>
      <c r="N112" s="18">
        <f>'Route Analysis Tool'!L112</f>
        <v>0.1</v>
      </c>
      <c r="O112" s="16" t="str" cm="1">
        <f t="array" ref="O112">IFERROR(_xlfn.IFS('Route Analysis Tool'!O112='Drop Downs'!$D$2,1,'Route Analysis Tool'!O112='Drop Downs'!$D$3,0),"")</f>
        <v/>
      </c>
      <c r="P112" s="19" t="str">
        <f t="shared" si="21"/>
        <v/>
      </c>
      <c r="Q112" s="14" t="str">
        <f t="shared" si="22"/>
        <v/>
      </c>
      <c r="R112" s="19" t="str">
        <f t="shared" si="23"/>
        <v/>
      </c>
      <c r="S112" s="19" t="str">
        <f>IFERROR(Q112*'Route Analysis Tool'!G112,"")</f>
        <v/>
      </c>
      <c r="T112" s="19" t="str">
        <f t="shared" si="24"/>
        <v/>
      </c>
      <c r="U112" s="19" t="str">
        <f t="shared" si="25"/>
        <v/>
      </c>
      <c r="V112" s="19" t="str">
        <f t="shared" si="26"/>
        <v/>
      </c>
      <c r="W112" s="19" t="str">
        <f t="shared" si="27"/>
        <v/>
      </c>
      <c r="X112" s="20" t="str">
        <f t="shared" si="28"/>
        <v/>
      </c>
      <c r="Y112" s="19" t="str">
        <f t="shared" si="29"/>
        <v/>
      </c>
      <c r="Z112" s="19" t="str">
        <f t="shared" si="39"/>
        <v/>
      </c>
      <c r="AA112" s="19" t="str">
        <f t="shared" si="30"/>
        <v/>
      </c>
      <c r="AB112" s="19" t="str">
        <f t="shared" si="31"/>
        <v/>
      </c>
      <c r="AC112" s="19" t="str">
        <f t="shared" si="32"/>
        <v/>
      </c>
      <c r="AD112" s="19" t="str">
        <f t="shared" si="33"/>
        <v/>
      </c>
      <c r="AE112" s="19" t="str">
        <f t="shared" si="34"/>
        <v/>
      </c>
      <c r="AF112" s="19" t="str">
        <f t="shared" si="35"/>
        <v/>
      </c>
      <c r="AG112" s="26" t="str">
        <f t="shared" si="36"/>
        <v/>
      </c>
      <c r="AH112" s="27" t="str">
        <f>IFERROR(O112*('Route Analysis Tool'!S112-J112)*(Calculations!F112*24),"")</f>
        <v/>
      </c>
      <c r="AI112" s="26" t="str">
        <f t="shared" si="40"/>
        <v/>
      </c>
      <c r="AJ112" s="27" t="str">
        <f>IFERROR(('Route Analysis Tool'!S112-J112)*(Calculations!G112*24),"")</f>
        <v/>
      </c>
      <c r="AK112" s="26" t="str">
        <f t="shared" si="37"/>
        <v/>
      </c>
      <c r="AL112" s="26" t="str">
        <f t="shared" si="38"/>
        <v/>
      </c>
    </row>
    <row r="113" spans="1:38" x14ac:dyDescent="0.15">
      <c r="A113" s="14" t="str">
        <f>IFERROR(VLOOKUP('Route Analysis Tool'!B113,EffTable,4,FALSE),"")</f>
        <v/>
      </c>
      <c r="B113" s="15" t="str">
        <f>IFERROR(VLOOKUP('Route Analysis Tool'!B113,EffTable,2,FALSE),"")</f>
        <v/>
      </c>
      <c r="C113" s="15" t="str">
        <f>IFERROR(VLOOKUP('Route Analysis Tool'!B113,EffTable,3,FALSE),"")</f>
        <v/>
      </c>
      <c r="D113" s="16" t="str">
        <f>IF('Route Analysis Tool'!C113="","",'Route Analysis Tool'!C113)</f>
        <v/>
      </c>
      <c r="E113" s="16" t="str">
        <f>IF('Route Analysis Tool'!D113="","",'Route Analysis Tool'!D113)</f>
        <v/>
      </c>
      <c r="F113" s="17">
        <f>'Route Analysis Tool'!H113-'Route Analysis Tool'!F113</f>
        <v>0</v>
      </c>
      <c r="G113" s="17">
        <f>'Route Analysis Tool'!E113+1-'Route Analysis Tool'!I113</f>
        <v>1</v>
      </c>
      <c r="H113" s="16" cm="1">
        <f t="array" ref="H113">_xlfn.IFS('Route Analysis Tool'!J113='Drop Downs'!$A$2,1,'Route Analysis Tool'!J113='Drop Downs'!$A$3,0.9,'Route Analysis Tool'!J113='Drop Downs'!$A$4,0.8)</f>
        <v>0.8</v>
      </c>
      <c r="I113" s="16" t="e" cm="1">
        <f t="array" ref="I113">_xlfn.IFS('Route Analysis Tool'!M113='Drop Downs'!$E$2,0.75,'Route Analysis Tool'!M113='Drop Downs'!$E$3,0.7,'Route Analysis Tool'!M113='Drop Downs'!$E$4,0.65,'Route Analysis Tool'!M113='Drop Downs'!$E$5,0.6,'Route Analysis Tool'!M113='Drop Downs'!$E$6,0.55,'Route Analysis Tool'!M113='Drop Downs'!$E$7,0.5)</f>
        <v>#N/A</v>
      </c>
      <c r="J113" s="16" t="e" cm="1">
        <f t="array" ref="J113">_xlfn.IFS('Route Analysis Tool'!M113='Drop Downs'!$E$2,2,'Route Analysis Tool'!M113='Drop Downs'!$E$3,2,'Route Analysis Tool'!M113='Drop Downs'!$E$4,2,'Route Analysis Tool'!M113='Drop Downs'!$E$5,3,'Route Analysis Tool'!M113='Drop Downs'!$E$6,4,'Route Analysis Tool'!M113='Drop Downs'!$E$7,5)</f>
        <v>#N/A</v>
      </c>
      <c r="K113" s="16" t="str" cm="1">
        <f t="array" ref="K113">IFERROR(_xlfn.IFS('Route Analysis Tool'!N113='Drop Downs'!$F$2,1,'Route Analysis Tool'!N113='Drop Downs'!$F$3,0.8,'Route Analysis Tool'!N113='Drop Downs'!$F$4,0.9),"")</f>
        <v/>
      </c>
      <c r="L113" s="16" t="str" cm="1">
        <f t="array" ref="L113">IFERROR(_xlfn.IFS('Route Analysis Tool'!N113='Drop Downs'!$F$2,I113,'Route Analysis Tool'!N113='Drop Downs'!$F$3,K113,'Route Analysis Tool'!N113='Drop Downs'!$F$4,K113),"")</f>
        <v/>
      </c>
      <c r="M113" s="18">
        <f>'Route Analysis Tool'!K113</f>
        <v>0.8</v>
      </c>
      <c r="N113" s="18">
        <f>'Route Analysis Tool'!L113</f>
        <v>0.1</v>
      </c>
      <c r="O113" s="16" t="str" cm="1">
        <f t="array" ref="O113">IFERROR(_xlfn.IFS('Route Analysis Tool'!O113='Drop Downs'!$D$2,1,'Route Analysis Tool'!O113='Drop Downs'!$D$3,0),"")</f>
        <v/>
      </c>
      <c r="P113" s="19" t="str">
        <f t="shared" si="21"/>
        <v/>
      </c>
      <c r="Q113" s="14" t="str">
        <f t="shared" si="22"/>
        <v/>
      </c>
      <c r="R113" s="19" t="str">
        <f t="shared" si="23"/>
        <v/>
      </c>
      <c r="S113" s="19" t="str">
        <f>IFERROR(Q113*'Route Analysis Tool'!G113,"")</f>
        <v/>
      </c>
      <c r="T113" s="19" t="str">
        <f t="shared" si="24"/>
        <v/>
      </c>
      <c r="U113" s="19" t="str">
        <f t="shared" si="25"/>
        <v/>
      </c>
      <c r="V113" s="19" t="str">
        <f t="shared" si="26"/>
        <v/>
      </c>
      <c r="W113" s="19" t="str">
        <f t="shared" si="27"/>
        <v/>
      </c>
      <c r="X113" s="20" t="str">
        <f t="shared" si="28"/>
        <v/>
      </c>
      <c r="Y113" s="19" t="str">
        <f t="shared" si="29"/>
        <v/>
      </c>
      <c r="Z113" s="19" t="str">
        <f t="shared" si="39"/>
        <v/>
      </c>
      <c r="AA113" s="19" t="str">
        <f t="shared" si="30"/>
        <v/>
      </c>
      <c r="AB113" s="19" t="str">
        <f t="shared" si="31"/>
        <v/>
      </c>
      <c r="AC113" s="19" t="str">
        <f t="shared" si="32"/>
        <v/>
      </c>
      <c r="AD113" s="19" t="str">
        <f t="shared" si="33"/>
        <v/>
      </c>
      <c r="AE113" s="19" t="str">
        <f t="shared" si="34"/>
        <v/>
      </c>
      <c r="AF113" s="19" t="str">
        <f t="shared" si="35"/>
        <v/>
      </c>
      <c r="AG113" s="26" t="str">
        <f t="shared" si="36"/>
        <v/>
      </c>
      <c r="AH113" s="27" t="str">
        <f>IFERROR(O113*('Route Analysis Tool'!S113-J113)*(Calculations!F113*24),"")</f>
        <v/>
      </c>
      <c r="AI113" s="26" t="str">
        <f t="shared" si="40"/>
        <v/>
      </c>
      <c r="AJ113" s="27" t="str">
        <f>IFERROR(('Route Analysis Tool'!S113-J113)*(Calculations!G113*24),"")</f>
        <v/>
      </c>
      <c r="AK113" s="26" t="str">
        <f t="shared" si="37"/>
        <v/>
      </c>
      <c r="AL113" s="26" t="str">
        <f t="shared" si="38"/>
        <v/>
      </c>
    </row>
    <row r="114" spans="1:38" x14ac:dyDescent="0.15">
      <c r="A114" s="14" t="str">
        <f>IFERROR(VLOOKUP('Route Analysis Tool'!B114,EffTable,4,FALSE),"")</f>
        <v/>
      </c>
      <c r="B114" s="15" t="str">
        <f>IFERROR(VLOOKUP('Route Analysis Tool'!B114,EffTable,2,FALSE),"")</f>
        <v/>
      </c>
      <c r="C114" s="15" t="str">
        <f>IFERROR(VLOOKUP('Route Analysis Tool'!B114,EffTable,3,FALSE),"")</f>
        <v/>
      </c>
      <c r="D114" s="16" t="str">
        <f>IF('Route Analysis Tool'!C114="","",'Route Analysis Tool'!C114)</f>
        <v/>
      </c>
      <c r="E114" s="16" t="str">
        <f>IF('Route Analysis Tool'!D114="","",'Route Analysis Tool'!D114)</f>
        <v/>
      </c>
      <c r="F114" s="17">
        <f>'Route Analysis Tool'!H114-'Route Analysis Tool'!F114</f>
        <v>0</v>
      </c>
      <c r="G114" s="17">
        <f>'Route Analysis Tool'!E114+1-'Route Analysis Tool'!I114</f>
        <v>1</v>
      </c>
      <c r="H114" s="16" cm="1">
        <f t="array" ref="H114">_xlfn.IFS('Route Analysis Tool'!J114='Drop Downs'!$A$2,1,'Route Analysis Tool'!J114='Drop Downs'!$A$3,0.9,'Route Analysis Tool'!J114='Drop Downs'!$A$4,0.8)</f>
        <v>0.8</v>
      </c>
      <c r="I114" s="16" t="e" cm="1">
        <f t="array" ref="I114">_xlfn.IFS('Route Analysis Tool'!M114='Drop Downs'!$E$2,0.75,'Route Analysis Tool'!M114='Drop Downs'!$E$3,0.7,'Route Analysis Tool'!M114='Drop Downs'!$E$4,0.65,'Route Analysis Tool'!M114='Drop Downs'!$E$5,0.6,'Route Analysis Tool'!M114='Drop Downs'!$E$6,0.55,'Route Analysis Tool'!M114='Drop Downs'!$E$7,0.5)</f>
        <v>#N/A</v>
      </c>
      <c r="J114" s="16" t="e" cm="1">
        <f t="array" ref="J114">_xlfn.IFS('Route Analysis Tool'!M114='Drop Downs'!$E$2,2,'Route Analysis Tool'!M114='Drop Downs'!$E$3,2,'Route Analysis Tool'!M114='Drop Downs'!$E$4,2,'Route Analysis Tool'!M114='Drop Downs'!$E$5,3,'Route Analysis Tool'!M114='Drop Downs'!$E$6,4,'Route Analysis Tool'!M114='Drop Downs'!$E$7,5)</f>
        <v>#N/A</v>
      </c>
      <c r="K114" s="16" t="str" cm="1">
        <f t="array" ref="K114">IFERROR(_xlfn.IFS('Route Analysis Tool'!N114='Drop Downs'!$F$2,1,'Route Analysis Tool'!N114='Drop Downs'!$F$3,0.8,'Route Analysis Tool'!N114='Drop Downs'!$F$4,0.9),"")</f>
        <v/>
      </c>
      <c r="L114" s="16" t="str" cm="1">
        <f t="array" ref="L114">IFERROR(_xlfn.IFS('Route Analysis Tool'!N114='Drop Downs'!$F$2,I114,'Route Analysis Tool'!N114='Drop Downs'!$F$3,K114,'Route Analysis Tool'!N114='Drop Downs'!$F$4,K114),"")</f>
        <v/>
      </c>
      <c r="M114" s="18">
        <f>'Route Analysis Tool'!K114</f>
        <v>0.8</v>
      </c>
      <c r="N114" s="18">
        <f>'Route Analysis Tool'!L114</f>
        <v>0.1</v>
      </c>
      <c r="O114" s="16" t="str" cm="1">
        <f t="array" ref="O114">IFERROR(_xlfn.IFS('Route Analysis Tool'!O114='Drop Downs'!$D$2,1,'Route Analysis Tool'!O114='Drop Downs'!$D$3,0),"")</f>
        <v/>
      </c>
      <c r="P114" s="19" t="str">
        <f t="shared" si="21"/>
        <v/>
      </c>
      <c r="Q114" s="14" t="str">
        <f t="shared" si="22"/>
        <v/>
      </c>
      <c r="R114" s="19" t="str">
        <f t="shared" si="23"/>
        <v/>
      </c>
      <c r="S114" s="19" t="str">
        <f>IFERROR(Q114*'Route Analysis Tool'!G114,"")</f>
        <v/>
      </c>
      <c r="T114" s="19" t="str">
        <f t="shared" si="24"/>
        <v/>
      </c>
      <c r="U114" s="19" t="str">
        <f t="shared" si="25"/>
        <v/>
      </c>
      <c r="V114" s="19" t="str">
        <f t="shared" si="26"/>
        <v/>
      </c>
      <c r="W114" s="19" t="str">
        <f t="shared" si="27"/>
        <v/>
      </c>
      <c r="X114" s="20" t="str">
        <f t="shared" si="28"/>
        <v/>
      </c>
      <c r="Y114" s="19" t="str">
        <f t="shared" si="29"/>
        <v/>
      </c>
      <c r="Z114" s="19" t="str">
        <f t="shared" si="39"/>
        <v/>
      </c>
      <c r="AA114" s="19" t="str">
        <f t="shared" si="30"/>
        <v/>
      </c>
      <c r="AB114" s="19" t="str">
        <f t="shared" si="31"/>
        <v/>
      </c>
      <c r="AC114" s="19" t="str">
        <f t="shared" si="32"/>
        <v/>
      </c>
      <c r="AD114" s="19" t="str">
        <f t="shared" si="33"/>
        <v/>
      </c>
      <c r="AE114" s="19" t="str">
        <f t="shared" si="34"/>
        <v/>
      </c>
      <c r="AF114" s="19" t="str">
        <f t="shared" si="35"/>
        <v/>
      </c>
      <c r="AG114" s="26" t="str">
        <f t="shared" si="36"/>
        <v/>
      </c>
      <c r="AH114" s="27" t="str">
        <f>IFERROR(O114*('Route Analysis Tool'!S114-J114)*(Calculations!F114*24),"")</f>
        <v/>
      </c>
      <c r="AI114" s="26" t="str">
        <f t="shared" si="40"/>
        <v/>
      </c>
      <c r="AJ114" s="27" t="str">
        <f>IFERROR(('Route Analysis Tool'!S114-J114)*(Calculations!G114*24),"")</f>
        <v/>
      </c>
      <c r="AK114" s="26" t="str">
        <f t="shared" si="37"/>
        <v/>
      </c>
      <c r="AL114" s="26" t="str">
        <f t="shared" si="38"/>
        <v/>
      </c>
    </row>
    <row r="115" spans="1:38" x14ac:dyDescent="0.15">
      <c r="A115" s="14" t="str">
        <f>IFERROR(VLOOKUP('Route Analysis Tool'!B115,EffTable,4,FALSE),"")</f>
        <v/>
      </c>
      <c r="B115" s="15" t="str">
        <f>IFERROR(VLOOKUP('Route Analysis Tool'!B115,EffTable,2,FALSE),"")</f>
        <v/>
      </c>
      <c r="C115" s="15" t="str">
        <f>IFERROR(VLOOKUP('Route Analysis Tool'!B115,EffTable,3,FALSE),"")</f>
        <v/>
      </c>
      <c r="D115" s="16" t="str">
        <f>IF('Route Analysis Tool'!C115="","",'Route Analysis Tool'!C115)</f>
        <v/>
      </c>
      <c r="E115" s="16" t="str">
        <f>IF('Route Analysis Tool'!D115="","",'Route Analysis Tool'!D115)</f>
        <v/>
      </c>
      <c r="F115" s="17">
        <f>'Route Analysis Tool'!H115-'Route Analysis Tool'!F115</f>
        <v>0</v>
      </c>
      <c r="G115" s="17">
        <f>'Route Analysis Tool'!E115+1-'Route Analysis Tool'!I115</f>
        <v>1</v>
      </c>
      <c r="H115" s="16" cm="1">
        <f t="array" ref="H115">_xlfn.IFS('Route Analysis Tool'!J115='Drop Downs'!$A$2,1,'Route Analysis Tool'!J115='Drop Downs'!$A$3,0.9,'Route Analysis Tool'!J115='Drop Downs'!$A$4,0.8)</f>
        <v>0.8</v>
      </c>
      <c r="I115" s="16" t="e" cm="1">
        <f t="array" ref="I115">_xlfn.IFS('Route Analysis Tool'!M115='Drop Downs'!$E$2,0.75,'Route Analysis Tool'!M115='Drop Downs'!$E$3,0.7,'Route Analysis Tool'!M115='Drop Downs'!$E$4,0.65,'Route Analysis Tool'!M115='Drop Downs'!$E$5,0.6,'Route Analysis Tool'!M115='Drop Downs'!$E$6,0.55,'Route Analysis Tool'!M115='Drop Downs'!$E$7,0.5)</f>
        <v>#N/A</v>
      </c>
      <c r="J115" s="16" t="e" cm="1">
        <f t="array" ref="J115">_xlfn.IFS('Route Analysis Tool'!M115='Drop Downs'!$E$2,2,'Route Analysis Tool'!M115='Drop Downs'!$E$3,2,'Route Analysis Tool'!M115='Drop Downs'!$E$4,2,'Route Analysis Tool'!M115='Drop Downs'!$E$5,3,'Route Analysis Tool'!M115='Drop Downs'!$E$6,4,'Route Analysis Tool'!M115='Drop Downs'!$E$7,5)</f>
        <v>#N/A</v>
      </c>
      <c r="K115" s="16" t="str" cm="1">
        <f t="array" ref="K115">IFERROR(_xlfn.IFS('Route Analysis Tool'!N115='Drop Downs'!$F$2,1,'Route Analysis Tool'!N115='Drop Downs'!$F$3,0.8,'Route Analysis Tool'!N115='Drop Downs'!$F$4,0.9),"")</f>
        <v/>
      </c>
      <c r="L115" s="16" t="str" cm="1">
        <f t="array" ref="L115">IFERROR(_xlfn.IFS('Route Analysis Tool'!N115='Drop Downs'!$F$2,I115,'Route Analysis Tool'!N115='Drop Downs'!$F$3,K115,'Route Analysis Tool'!N115='Drop Downs'!$F$4,K115),"")</f>
        <v/>
      </c>
      <c r="M115" s="18">
        <f>'Route Analysis Tool'!K115</f>
        <v>0.8</v>
      </c>
      <c r="N115" s="18">
        <f>'Route Analysis Tool'!L115</f>
        <v>0.1</v>
      </c>
      <c r="O115" s="16" t="str" cm="1">
        <f t="array" ref="O115">IFERROR(_xlfn.IFS('Route Analysis Tool'!O115='Drop Downs'!$D$2,1,'Route Analysis Tool'!O115='Drop Downs'!$D$3,0),"")</f>
        <v/>
      </c>
      <c r="P115" s="19" t="str">
        <f t="shared" si="21"/>
        <v/>
      </c>
      <c r="Q115" s="14" t="str">
        <f t="shared" si="22"/>
        <v/>
      </c>
      <c r="R115" s="19" t="str">
        <f t="shared" si="23"/>
        <v/>
      </c>
      <c r="S115" s="19" t="str">
        <f>IFERROR(Q115*'Route Analysis Tool'!G115,"")</f>
        <v/>
      </c>
      <c r="T115" s="19" t="str">
        <f t="shared" si="24"/>
        <v/>
      </c>
      <c r="U115" s="19" t="str">
        <f t="shared" si="25"/>
        <v/>
      </c>
      <c r="V115" s="19" t="str">
        <f t="shared" si="26"/>
        <v/>
      </c>
      <c r="W115" s="19" t="str">
        <f t="shared" si="27"/>
        <v/>
      </c>
      <c r="X115" s="20" t="str">
        <f t="shared" si="28"/>
        <v/>
      </c>
      <c r="Y115" s="19" t="str">
        <f t="shared" si="29"/>
        <v/>
      </c>
      <c r="Z115" s="19" t="str">
        <f t="shared" si="39"/>
        <v/>
      </c>
      <c r="AA115" s="19" t="str">
        <f t="shared" si="30"/>
        <v/>
      </c>
      <c r="AB115" s="19" t="str">
        <f t="shared" si="31"/>
        <v/>
      </c>
      <c r="AC115" s="19" t="str">
        <f t="shared" si="32"/>
        <v/>
      </c>
      <c r="AD115" s="19" t="str">
        <f t="shared" si="33"/>
        <v/>
      </c>
      <c r="AE115" s="19" t="str">
        <f t="shared" si="34"/>
        <v/>
      </c>
      <c r="AF115" s="19" t="str">
        <f t="shared" si="35"/>
        <v/>
      </c>
      <c r="AG115" s="26" t="str">
        <f t="shared" si="36"/>
        <v/>
      </c>
      <c r="AH115" s="27" t="str">
        <f>IFERROR(O115*('Route Analysis Tool'!S115-J115)*(Calculations!F115*24),"")</f>
        <v/>
      </c>
      <c r="AI115" s="26" t="str">
        <f t="shared" si="40"/>
        <v/>
      </c>
      <c r="AJ115" s="27" t="str">
        <f>IFERROR(('Route Analysis Tool'!S115-J115)*(Calculations!G115*24),"")</f>
        <v/>
      </c>
      <c r="AK115" s="26" t="str">
        <f t="shared" si="37"/>
        <v/>
      </c>
      <c r="AL115" s="26" t="str">
        <f t="shared" si="38"/>
        <v/>
      </c>
    </row>
    <row r="116" spans="1:38" x14ac:dyDescent="0.15">
      <c r="A116" s="14" t="str">
        <f>IFERROR(VLOOKUP('Route Analysis Tool'!B116,EffTable,4,FALSE),"")</f>
        <v/>
      </c>
      <c r="B116" s="15" t="str">
        <f>IFERROR(VLOOKUP('Route Analysis Tool'!B116,EffTable,2,FALSE),"")</f>
        <v/>
      </c>
      <c r="C116" s="15" t="str">
        <f>IFERROR(VLOOKUP('Route Analysis Tool'!B116,EffTable,3,FALSE),"")</f>
        <v/>
      </c>
      <c r="D116" s="16" t="str">
        <f>IF('Route Analysis Tool'!C116="","",'Route Analysis Tool'!C116)</f>
        <v/>
      </c>
      <c r="E116" s="16" t="str">
        <f>IF('Route Analysis Tool'!D116="","",'Route Analysis Tool'!D116)</f>
        <v/>
      </c>
      <c r="F116" s="17">
        <f>'Route Analysis Tool'!H116-'Route Analysis Tool'!F116</f>
        <v>0</v>
      </c>
      <c r="G116" s="17">
        <f>'Route Analysis Tool'!E116+1-'Route Analysis Tool'!I116</f>
        <v>1</v>
      </c>
      <c r="H116" s="16" cm="1">
        <f t="array" ref="H116">_xlfn.IFS('Route Analysis Tool'!J116='Drop Downs'!$A$2,1,'Route Analysis Tool'!J116='Drop Downs'!$A$3,0.9,'Route Analysis Tool'!J116='Drop Downs'!$A$4,0.8)</f>
        <v>0.8</v>
      </c>
      <c r="I116" s="16" t="e" cm="1">
        <f t="array" ref="I116">_xlfn.IFS('Route Analysis Tool'!M116='Drop Downs'!$E$2,0.75,'Route Analysis Tool'!M116='Drop Downs'!$E$3,0.7,'Route Analysis Tool'!M116='Drop Downs'!$E$4,0.65,'Route Analysis Tool'!M116='Drop Downs'!$E$5,0.6,'Route Analysis Tool'!M116='Drop Downs'!$E$6,0.55,'Route Analysis Tool'!M116='Drop Downs'!$E$7,0.5)</f>
        <v>#N/A</v>
      </c>
      <c r="J116" s="16" t="e" cm="1">
        <f t="array" ref="J116">_xlfn.IFS('Route Analysis Tool'!M116='Drop Downs'!$E$2,2,'Route Analysis Tool'!M116='Drop Downs'!$E$3,2,'Route Analysis Tool'!M116='Drop Downs'!$E$4,2,'Route Analysis Tool'!M116='Drop Downs'!$E$5,3,'Route Analysis Tool'!M116='Drop Downs'!$E$6,4,'Route Analysis Tool'!M116='Drop Downs'!$E$7,5)</f>
        <v>#N/A</v>
      </c>
      <c r="K116" s="16" t="str" cm="1">
        <f t="array" ref="K116">IFERROR(_xlfn.IFS('Route Analysis Tool'!N116='Drop Downs'!$F$2,1,'Route Analysis Tool'!N116='Drop Downs'!$F$3,0.8,'Route Analysis Tool'!N116='Drop Downs'!$F$4,0.9),"")</f>
        <v/>
      </c>
      <c r="L116" s="16" t="str" cm="1">
        <f t="array" ref="L116">IFERROR(_xlfn.IFS('Route Analysis Tool'!N116='Drop Downs'!$F$2,I116,'Route Analysis Tool'!N116='Drop Downs'!$F$3,K116,'Route Analysis Tool'!N116='Drop Downs'!$F$4,K116),"")</f>
        <v/>
      </c>
      <c r="M116" s="18">
        <f>'Route Analysis Tool'!K116</f>
        <v>0.8</v>
      </c>
      <c r="N116" s="18">
        <f>'Route Analysis Tool'!L116</f>
        <v>0.1</v>
      </c>
      <c r="O116" s="16" t="str" cm="1">
        <f t="array" ref="O116">IFERROR(_xlfn.IFS('Route Analysis Tool'!O116='Drop Downs'!$D$2,1,'Route Analysis Tool'!O116='Drop Downs'!$D$3,0),"")</f>
        <v/>
      </c>
      <c r="P116" s="19" t="str">
        <f t="shared" si="21"/>
        <v/>
      </c>
      <c r="Q116" s="14" t="str">
        <f t="shared" si="22"/>
        <v/>
      </c>
      <c r="R116" s="19" t="str">
        <f t="shared" si="23"/>
        <v/>
      </c>
      <c r="S116" s="19" t="str">
        <f>IFERROR(Q116*'Route Analysis Tool'!G116,"")</f>
        <v/>
      </c>
      <c r="T116" s="19" t="str">
        <f t="shared" si="24"/>
        <v/>
      </c>
      <c r="U116" s="19" t="str">
        <f t="shared" si="25"/>
        <v/>
      </c>
      <c r="V116" s="19" t="str">
        <f t="shared" si="26"/>
        <v/>
      </c>
      <c r="W116" s="19" t="str">
        <f t="shared" si="27"/>
        <v/>
      </c>
      <c r="X116" s="20" t="str">
        <f t="shared" si="28"/>
        <v/>
      </c>
      <c r="Y116" s="19" t="str">
        <f t="shared" si="29"/>
        <v/>
      </c>
      <c r="Z116" s="19" t="str">
        <f t="shared" si="39"/>
        <v/>
      </c>
      <c r="AA116" s="19" t="str">
        <f t="shared" si="30"/>
        <v/>
      </c>
      <c r="AB116" s="19" t="str">
        <f t="shared" si="31"/>
        <v/>
      </c>
      <c r="AC116" s="19" t="str">
        <f t="shared" si="32"/>
        <v/>
      </c>
      <c r="AD116" s="19" t="str">
        <f t="shared" si="33"/>
        <v/>
      </c>
      <c r="AE116" s="19" t="str">
        <f t="shared" si="34"/>
        <v/>
      </c>
      <c r="AF116" s="19" t="str">
        <f t="shared" si="35"/>
        <v/>
      </c>
      <c r="AG116" s="26" t="str">
        <f t="shared" si="36"/>
        <v/>
      </c>
      <c r="AH116" s="27" t="str">
        <f>IFERROR(O116*('Route Analysis Tool'!S116-J116)*(Calculations!F116*24),"")</f>
        <v/>
      </c>
      <c r="AI116" s="26" t="str">
        <f t="shared" si="40"/>
        <v/>
      </c>
      <c r="AJ116" s="27" t="str">
        <f>IFERROR(('Route Analysis Tool'!S116-J116)*(Calculations!G116*24),"")</f>
        <v/>
      </c>
      <c r="AK116" s="26" t="str">
        <f t="shared" si="37"/>
        <v/>
      </c>
      <c r="AL116" s="26" t="str">
        <f t="shared" si="38"/>
        <v/>
      </c>
    </row>
    <row r="117" spans="1:38" x14ac:dyDescent="0.15">
      <c r="A117" s="14" t="str">
        <f>IFERROR(VLOOKUP('Route Analysis Tool'!B117,EffTable,4,FALSE),"")</f>
        <v/>
      </c>
      <c r="B117" s="15" t="str">
        <f>IFERROR(VLOOKUP('Route Analysis Tool'!B117,EffTable,2,FALSE),"")</f>
        <v/>
      </c>
      <c r="C117" s="15" t="str">
        <f>IFERROR(VLOOKUP('Route Analysis Tool'!B117,EffTable,3,FALSE),"")</f>
        <v/>
      </c>
      <c r="D117" s="16" t="str">
        <f>IF('Route Analysis Tool'!C117="","",'Route Analysis Tool'!C117)</f>
        <v/>
      </c>
      <c r="E117" s="16" t="str">
        <f>IF('Route Analysis Tool'!D117="","",'Route Analysis Tool'!D117)</f>
        <v/>
      </c>
      <c r="F117" s="17">
        <f>'Route Analysis Tool'!H117-'Route Analysis Tool'!F117</f>
        <v>0</v>
      </c>
      <c r="G117" s="17">
        <f>'Route Analysis Tool'!E117+1-'Route Analysis Tool'!I117</f>
        <v>1</v>
      </c>
      <c r="H117" s="16" cm="1">
        <f t="array" ref="H117">_xlfn.IFS('Route Analysis Tool'!J117='Drop Downs'!$A$2,1,'Route Analysis Tool'!J117='Drop Downs'!$A$3,0.9,'Route Analysis Tool'!J117='Drop Downs'!$A$4,0.8)</f>
        <v>0.8</v>
      </c>
      <c r="I117" s="16" t="e" cm="1">
        <f t="array" ref="I117">_xlfn.IFS('Route Analysis Tool'!M117='Drop Downs'!$E$2,0.75,'Route Analysis Tool'!M117='Drop Downs'!$E$3,0.7,'Route Analysis Tool'!M117='Drop Downs'!$E$4,0.65,'Route Analysis Tool'!M117='Drop Downs'!$E$5,0.6,'Route Analysis Tool'!M117='Drop Downs'!$E$6,0.55,'Route Analysis Tool'!M117='Drop Downs'!$E$7,0.5)</f>
        <v>#N/A</v>
      </c>
      <c r="J117" s="16" t="e" cm="1">
        <f t="array" ref="J117">_xlfn.IFS('Route Analysis Tool'!M117='Drop Downs'!$E$2,2,'Route Analysis Tool'!M117='Drop Downs'!$E$3,2,'Route Analysis Tool'!M117='Drop Downs'!$E$4,2,'Route Analysis Tool'!M117='Drop Downs'!$E$5,3,'Route Analysis Tool'!M117='Drop Downs'!$E$6,4,'Route Analysis Tool'!M117='Drop Downs'!$E$7,5)</f>
        <v>#N/A</v>
      </c>
      <c r="K117" s="16" t="str" cm="1">
        <f t="array" ref="K117">IFERROR(_xlfn.IFS('Route Analysis Tool'!N117='Drop Downs'!$F$2,1,'Route Analysis Tool'!N117='Drop Downs'!$F$3,0.8,'Route Analysis Tool'!N117='Drop Downs'!$F$4,0.9),"")</f>
        <v/>
      </c>
      <c r="L117" s="16" t="str" cm="1">
        <f t="array" ref="L117">IFERROR(_xlfn.IFS('Route Analysis Tool'!N117='Drop Downs'!$F$2,I117,'Route Analysis Tool'!N117='Drop Downs'!$F$3,K117,'Route Analysis Tool'!N117='Drop Downs'!$F$4,K117),"")</f>
        <v/>
      </c>
      <c r="M117" s="18">
        <f>'Route Analysis Tool'!K117</f>
        <v>0.8</v>
      </c>
      <c r="N117" s="18">
        <f>'Route Analysis Tool'!L117</f>
        <v>0.1</v>
      </c>
      <c r="O117" s="16" t="str" cm="1">
        <f t="array" ref="O117">IFERROR(_xlfn.IFS('Route Analysis Tool'!O117='Drop Downs'!$D$2,1,'Route Analysis Tool'!O117='Drop Downs'!$D$3,0),"")</f>
        <v/>
      </c>
      <c r="P117" s="19" t="str">
        <f t="shared" si="21"/>
        <v/>
      </c>
      <c r="Q117" s="14" t="str">
        <f t="shared" si="22"/>
        <v/>
      </c>
      <c r="R117" s="19" t="str">
        <f t="shared" si="23"/>
        <v/>
      </c>
      <c r="S117" s="19" t="str">
        <f>IFERROR(Q117*'Route Analysis Tool'!G117,"")</f>
        <v/>
      </c>
      <c r="T117" s="19" t="str">
        <f t="shared" si="24"/>
        <v/>
      </c>
      <c r="U117" s="19" t="str">
        <f t="shared" si="25"/>
        <v/>
      </c>
      <c r="V117" s="19" t="str">
        <f t="shared" si="26"/>
        <v/>
      </c>
      <c r="W117" s="19" t="str">
        <f t="shared" si="27"/>
        <v/>
      </c>
      <c r="X117" s="20" t="str">
        <f t="shared" si="28"/>
        <v/>
      </c>
      <c r="Y117" s="19" t="str">
        <f t="shared" si="29"/>
        <v/>
      </c>
      <c r="Z117" s="19" t="str">
        <f t="shared" si="39"/>
        <v/>
      </c>
      <c r="AA117" s="19" t="str">
        <f t="shared" si="30"/>
        <v/>
      </c>
      <c r="AB117" s="19" t="str">
        <f t="shared" si="31"/>
        <v/>
      </c>
      <c r="AC117" s="19" t="str">
        <f t="shared" si="32"/>
        <v/>
      </c>
      <c r="AD117" s="19" t="str">
        <f t="shared" si="33"/>
        <v/>
      </c>
      <c r="AE117" s="19" t="str">
        <f t="shared" si="34"/>
        <v/>
      </c>
      <c r="AF117" s="19" t="str">
        <f t="shared" si="35"/>
        <v/>
      </c>
      <c r="AG117" s="26" t="str">
        <f t="shared" si="36"/>
        <v/>
      </c>
      <c r="AH117" s="27" t="str">
        <f>IFERROR(O117*('Route Analysis Tool'!S117-J117)*(Calculations!F117*24),"")</f>
        <v/>
      </c>
      <c r="AI117" s="26" t="str">
        <f t="shared" si="40"/>
        <v/>
      </c>
      <c r="AJ117" s="27" t="str">
        <f>IFERROR(('Route Analysis Tool'!S117-J117)*(Calculations!G117*24),"")</f>
        <v/>
      </c>
      <c r="AK117" s="26" t="str">
        <f t="shared" si="37"/>
        <v/>
      </c>
      <c r="AL117" s="26" t="str">
        <f t="shared" si="38"/>
        <v/>
      </c>
    </row>
    <row r="118" spans="1:38" x14ac:dyDescent="0.15">
      <c r="A118" s="14" t="str">
        <f>IFERROR(VLOOKUP('Route Analysis Tool'!B118,EffTable,4,FALSE),"")</f>
        <v/>
      </c>
      <c r="B118" s="15" t="str">
        <f>IFERROR(VLOOKUP('Route Analysis Tool'!B118,EffTable,2,FALSE),"")</f>
        <v/>
      </c>
      <c r="C118" s="15" t="str">
        <f>IFERROR(VLOOKUP('Route Analysis Tool'!B118,EffTable,3,FALSE),"")</f>
        <v/>
      </c>
      <c r="D118" s="16" t="str">
        <f>IF('Route Analysis Tool'!C118="","",'Route Analysis Tool'!C118)</f>
        <v/>
      </c>
      <c r="E118" s="16" t="str">
        <f>IF('Route Analysis Tool'!D118="","",'Route Analysis Tool'!D118)</f>
        <v/>
      </c>
      <c r="F118" s="17">
        <f>'Route Analysis Tool'!H118-'Route Analysis Tool'!F118</f>
        <v>0</v>
      </c>
      <c r="G118" s="17">
        <f>'Route Analysis Tool'!E118+1-'Route Analysis Tool'!I118</f>
        <v>1</v>
      </c>
      <c r="H118" s="16" cm="1">
        <f t="array" ref="H118">_xlfn.IFS('Route Analysis Tool'!J118='Drop Downs'!$A$2,1,'Route Analysis Tool'!J118='Drop Downs'!$A$3,0.9,'Route Analysis Tool'!J118='Drop Downs'!$A$4,0.8)</f>
        <v>0.8</v>
      </c>
      <c r="I118" s="16" t="e" cm="1">
        <f t="array" ref="I118">_xlfn.IFS('Route Analysis Tool'!M118='Drop Downs'!$E$2,0.75,'Route Analysis Tool'!M118='Drop Downs'!$E$3,0.7,'Route Analysis Tool'!M118='Drop Downs'!$E$4,0.65,'Route Analysis Tool'!M118='Drop Downs'!$E$5,0.6,'Route Analysis Tool'!M118='Drop Downs'!$E$6,0.55,'Route Analysis Tool'!M118='Drop Downs'!$E$7,0.5)</f>
        <v>#N/A</v>
      </c>
      <c r="J118" s="16" t="e" cm="1">
        <f t="array" ref="J118">_xlfn.IFS('Route Analysis Tool'!M118='Drop Downs'!$E$2,2,'Route Analysis Tool'!M118='Drop Downs'!$E$3,2,'Route Analysis Tool'!M118='Drop Downs'!$E$4,2,'Route Analysis Tool'!M118='Drop Downs'!$E$5,3,'Route Analysis Tool'!M118='Drop Downs'!$E$6,4,'Route Analysis Tool'!M118='Drop Downs'!$E$7,5)</f>
        <v>#N/A</v>
      </c>
      <c r="K118" s="16" t="str" cm="1">
        <f t="array" ref="K118">IFERROR(_xlfn.IFS('Route Analysis Tool'!N118='Drop Downs'!$F$2,1,'Route Analysis Tool'!N118='Drop Downs'!$F$3,0.8,'Route Analysis Tool'!N118='Drop Downs'!$F$4,0.9),"")</f>
        <v/>
      </c>
      <c r="L118" s="16" t="str" cm="1">
        <f t="array" ref="L118">IFERROR(_xlfn.IFS('Route Analysis Tool'!N118='Drop Downs'!$F$2,I118,'Route Analysis Tool'!N118='Drop Downs'!$F$3,K118,'Route Analysis Tool'!N118='Drop Downs'!$F$4,K118),"")</f>
        <v/>
      </c>
      <c r="M118" s="18">
        <f>'Route Analysis Tool'!K118</f>
        <v>0.8</v>
      </c>
      <c r="N118" s="18">
        <f>'Route Analysis Tool'!L118</f>
        <v>0.1</v>
      </c>
      <c r="O118" s="16" t="str" cm="1">
        <f t="array" ref="O118">IFERROR(_xlfn.IFS('Route Analysis Tool'!O118='Drop Downs'!$D$2,1,'Route Analysis Tool'!O118='Drop Downs'!$D$3,0),"")</f>
        <v/>
      </c>
      <c r="P118" s="19" t="str">
        <f t="shared" ref="P118:P155" si="41">IFERROR(B118*N118,"")</f>
        <v/>
      </c>
      <c r="Q118" s="14" t="str">
        <f t="shared" ref="Q118:Q155" si="42">IFERROR(A118/H118/L118,"")</f>
        <v/>
      </c>
      <c r="R118" s="19" t="str">
        <f t="shared" ref="R118:R155" si="43">IFERROR(Q118*E118,"")</f>
        <v/>
      </c>
      <c r="S118" s="19" t="str">
        <f>IFERROR(Q118*'Route Analysis Tool'!G118,"")</f>
        <v/>
      </c>
      <c r="T118" s="19" t="str">
        <f t="shared" ref="T118:T155" si="44">IFERROR(B118*M118*(1-N118),"")</f>
        <v/>
      </c>
      <c r="U118" s="19" t="str">
        <f t="shared" ref="U118:U155" si="45">IFERROR(B118-P118,"")</f>
        <v/>
      </c>
      <c r="V118" s="19" t="str">
        <f t="shared" ref="V118:V155" si="46">IFERROR(B118-R118,"")</f>
        <v/>
      </c>
      <c r="W118" s="19" t="str">
        <f t="shared" ref="W118:W155" si="47">IFERROR((B118*M118)-R118,"")</f>
        <v/>
      </c>
      <c r="X118" s="20" t="str">
        <f t="shared" ref="X118:X155" si="48">IFERROR(R118*O118,"")</f>
        <v/>
      </c>
      <c r="Y118" s="19" t="str">
        <f t="shared" ref="Y118:Y155" si="49">IFERROR(R118+S118-X118,"")</f>
        <v/>
      </c>
      <c r="Z118" s="19" t="str">
        <f t="shared" si="39"/>
        <v/>
      </c>
      <c r="AA118" s="19" t="str">
        <f t="shared" ref="AA118:AA155" si="50">IFERROR(R118/(F118*24),"")</f>
        <v/>
      </c>
      <c r="AB118" s="19" t="str">
        <f t="shared" ref="AB118:AB155" si="51">IFERROR((Y118/(G118*24))+J118,"")</f>
        <v/>
      </c>
      <c r="AC118" s="19" t="str">
        <f t="shared" ref="AC118:AC155" si="52">IFERROR(((R118+S118)/(G118*24))+J118,"")</f>
        <v/>
      </c>
      <c r="AD118" s="19" t="str">
        <f t="shared" ref="AD118:AD155" si="53">IFERROR((B118-P118)/(G118*24),"")</f>
        <v/>
      </c>
      <c r="AE118" s="19" t="str">
        <f t="shared" ref="AE118:AE155" si="54">IFERROR(S118+P118,"")</f>
        <v/>
      </c>
      <c r="AF118" s="19" t="str">
        <f t="shared" ref="AF118:AF155" si="55">IFERROR(((AE118-W118)/(F118*24))+(J118),"")</f>
        <v/>
      </c>
      <c r="AG118" s="26" t="str">
        <f t="shared" ref="AG118:AG155" si="56">IFERROR(W118/B118,"")</f>
        <v/>
      </c>
      <c r="AH118" s="27" t="str">
        <f>IFERROR(O118*('Route Analysis Tool'!S118-J118)*(Calculations!F118*24),"")</f>
        <v/>
      </c>
      <c r="AI118" s="26" t="str">
        <f t="shared" si="40"/>
        <v/>
      </c>
      <c r="AJ118" s="27" t="str">
        <f>IFERROR(('Route Analysis Tool'!S118-J118)*(Calculations!G118*24),"")</f>
        <v/>
      </c>
      <c r="AK118" s="26" t="str">
        <f t="shared" ref="AK118:AK155" si="57">IFERROR((T118-R118+AH118-S118+AJ118)/T118, "")</f>
        <v/>
      </c>
      <c r="AL118" s="26" t="str">
        <f t="shared" ref="AL118:AL155" si="58">IFERROR(IF(AG118+AI118+AK118="","",MIN(AG118,AI118,AK118)),"")</f>
        <v/>
      </c>
    </row>
    <row r="119" spans="1:38" x14ac:dyDescent="0.15">
      <c r="A119" s="14" t="str">
        <f>IFERROR(VLOOKUP('Route Analysis Tool'!B119,EffTable,4,FALSE),"")</f>
        <v/>
      </c>
      <c r="B119" s="15" t="str">
        <f>IFERROR(VLOOKUP('Route Analysis Tool'!B119,EffTable,2,FALSE),"")</f>
        <v/>
      </c>
      <c r="C119" s="15" t="str">
        <f>IFERROR(VLOOKUP('Route Analysis Tool'!B119,EffTable,3,FALSE),"")</f>
        <v/>
      </c>
      <c r="D119" s="16" t="str">
        <f>IF('Route Analysis Tool'!C119="","",'Route Analysis Tool'!C119)</f>
        <v/>
      </c>
      <c r="E119" s="16" t="str">
        <f>IF('Route Analysis Tool'!D119="","",'Route Analysis Tool'!D119)</f>
        <v/>
      </c>
      <c r="F119" s="17">
        <f>'Route Analysis Tool'!H119-'Route Analysis Tool'!F119</f>
        <v>0</v>
      </c>
      <c r="G119" s="17">
        <f>'Route Analysis Tool'!E119+1-'Route Analysis Tool'!I119</f>
        <v>1</v>
      </c>
      <c r="H119" s="16" cm="1">
        <f t="array" ref="H119">_xlfn.IFS('Route Analysis Tool'!J119='Drop Downs'!$A$2,1,'Route Analysis Tool'!J119='Drop Downs'!$A$3,0.9,'Route Analysis Tool'!J119='Drop Downs'!$A$4,0.8)</f>
        <v>0.8</v>
      </c>
      <c r="I119" s="16" t="e" cm="1">
        <f t="array" ref="I119">_xlfn.IFS('Route Analysis Tool'!M119='Drop Downs'!$E$2,0.75,'Route Analysis Tool'!M119='Drop Downs'!$E$3,0.7,'Route Analysis Tool'!M119='Drop Downs'!$E$4,0.65,'Route Analysis Tool'!M119='Drop Downs'!$E$5,0.6,'Route Analysis Tool'!M119='Drop Downs'!$E$6,0.55,'Route Analysis Tool'!M119='Drop Downs'!$E$7,0.5)</f>
        <v>#N/A</v>
      </c>
      <c r="J119" s="16" t="e" cm="1">
        <f t="array" ref="J119">_xlfn.IFS('Route Analysis Tool'!M119='Drop Downs'!$E$2,2,'Route Analysis Tool'!M119='Drop Downs'!$E$3,2,'Route Analysis Tool'!M119='Drop Downs'!$E$4,2,'Route Analysis Tool'!M119='Drop Downs'!$E$5,3,'Route Analysis Tool'!M119='Drop Downs'!$E$6,4,'Route Analysis Tool'!M119='Drop Downs'!$E$7,5)</f>
        <v>#N/A</v>
      </c>
      <c r="K119" s="16" t="str" cm="1">
        <f t="array" ref="K119">IFERROR(_xlfn.IFS('Route Analysis Tool'!N119='Drop Downs'!$F$2,1,'Route Analysis Tool'!N119='Drop Downs'!$F$3,0.8,'Route Analysis Tool'!N119='Drop Downs'!$F$4,0.9),"")</f>
        <v/>
      </c>
      <c r="L119" s="16" t="str" cm="1">
        <f t="array" ref="L119">IFERROR(_xlfn.IFS('Route Analysis Tool'!N119='Drop Downs'!$F$2,I119,'Route Analysis Tool'!N119='Drop Downs'!$F$3,K119,'Route Analysis Tool'!N119='Drop Downs'!$F$4,K119),"")</f>
        <v/>
      </c>
      <c r="M119" s="18">
        <f>'Route Analysis Tool'!K119</f>
        <v>0.8</v>
      </c>
      <c r="N119" s="18">
        <f>'Route Analysis Tool'!L119</f>
        <v>0.1</v>
      </c>
      <c r="O119" s="16" t="str" cm="1">
        <f t="array" ref="O119">IFERROR(_xlfn.IFS('Route Analysis Tool'!O119='Drop Downs'!$D$2,1,'Route Analysis Tool'!O119='Drop Downs'!$D$3,0),"")</f>
        <v/>
      </c>
      <c r="P119" s="19" t="str">
        <f t="shared" si="41"/>
        <v/>
      </c>
      <c r="Q119" s="14" t="str">
        <f t="shared" si="42"/>
        <v/>
      </c>
      <c r="R119" s="19" t="str">
        <f t="shared" si="43"/>
        <v/>
      </c>
      <c r="S119" s="19" t="str">
        <f>IFERROR(Q119*'Route Analysis Tool'!G119,"")</f>
        <v/>
      </c>
      <c r="T119" s="19" t="str">
        <f t="shared" si="44"/>
        <v/>
      </c>
      <c r="U119" s="19" t="str">
        <f t="shared" si="45"/>
        <v/>
      </c>
      <c r="V119" s="19" t="str">
        <f t="shared" si="46"/>
        <v/>
      </c>
      <c r="W119" s="19" t="str">
        <f t="shared" si="47"/>
        <v/>
      </c>
      <c r="X119" s="20" t="str">
        <f t="shared" si="48"/>
        <v/>
      </c>
      <c r="Y119" s="19" t="str">
        <f t="shared" si="49"/>
        <v/>
      </c>
      <c r="Z119" s="19" t="str">
        <f t="shared" si="39"/>
        <v/>
      </c>
      <c r="AA119" s="19" t="str">
        <f t="shared" si="50"/>
        <v/>
      </c>
      <c r="AB119" s="19" t="str">
        <f t="shared" si="51"/>
        <v/>
      </c>
      <c r="AC119" s="19" t="str">
        <f t="shared" si="52"/>
        <v/>
      </c>
      <c r="AD119" s="19" t="str">
        <f t="shared" si="53"/>
        <v/>
      </c>
      <c r="AE119" s="19" t="str">
        <f t="shared" si="54"/>
        <v/>
      </c>
      <c r="AF119" s="19" t="str">
        <f t="shared" si="55"/>
        <v/>
      </c>
      <c r="AG119" s="26" t="str">
        <f t="shared" si="56"/>
        <v/>
      </c>
      <c r="AH119" s="27" t="str">
        <f>IFERROR(O119*('Route Analysis Tool'!S119-J119)*(Calculations!F119*24),"")</f>
        <v/>
      </c>
      <c r="AI119" s="26" t="str">
        <f t="shared" si="40"/>
        <v/>
      </c>
      <c r="AJ119" s="27" t="str">
        <f>IFERROR(('Route Analysis Tool'!S119-J119)*(Calculations!G119*24),"")</f>
        <v/>
      </c>
      <c r="AK119" s="26" t="str">
        <f t="shared" si="57"/>
        <v/>
      </c>
      <c r="AL119" s="26" t="str">
        <f t="shared" si="58"/>
        <v/>
      </c>
    </row>
    <row r="120" spans="1:38" x14ac:dyDescent="0.15">
      <c r="A120" s="14" t="str">
        <f>IFERROR(VLOOKUP('Route Analysis Tool'!B120,EffTable,4,FALSE),"")</f>
        <v/>
      </c>
      <c r="B120" s="15" t="str">
        <f>IFERROR(VLOOKUP('Route Analysis Tool'!B120,EffTable,2,FALSE),"")</f>
        <v/>
      </c>
      <c r="C120" s="15" t="str">
        <f>IFERROR(VLOOKUP('Route Analysis Tool'!B120,EffTable,3,FALSE),"")</f>
        <v/>
      </c>
      <c r="D120" s="16" t="str">
        <f>IF('Route Analysis Tool'!C120="","",'Route Analysis Tool'!C120)</f>
        <v/>
      </c>
      <c r="E120" s="16" t="str">
        <f>IF('Route Analysis Tool'!D120="","",'Route Analysis Tool'!D120)</f>
        <v/>
      </c>
      <c r="F120" s="17">
        <f>'Route Analysis Tool'!H120-'Route Analysis Tool'!F120</f>
        <v>0</v>
      </c>
      <c r="G120" s="17">
        <f>'Route Analysis Tool'!E120+1-'Route Analysis Tool'!I120</f>
        <v>1</v>
      </c>
      <c r="H120" s="16" cm="1">
        <f t="array" ref="H120">_xlfn.IFS('Route Analysis Tool'!J120='Drop Downs'!$A$2,1,'Route Analysis Tool'!J120='Drop Downs'!$A$3,0.9,'Route Analysis Tool'!J120='Drop Downs'!$A$4,0.8)</f>
        <v>0.8</v>
      </c>
      <c r="I120" s="16" t="e" cm="1">
        <f t="array" ref="I120">_xlfn.IFS('Route Analysis Tool'!M120='Drop Downs'!$E$2,0.75,'Route Analysis Tool'!M120='Drop Downs'!$E$3,0.7,'Route Analysis Tool'!M120='Drop Downs'!$E$4,0.65,'Route Analysis Tool'!M120='Drop Downs'!$E$5,0.6,'Route Analysis Tool'!M120='Drop Downs'!$E$6,0.55,'Route Analysis Tool'!M120='Drop Downs'!$E$7,0.5)</f>
        <v>#N/A</v>
      </c>
      <c r="J120" s="16" t="e" cm="1">
        <f t="array" ref="J120">_xlfn.IFS('Route Analysis Tool'!M120='Drop Downs'!$E$2,2,'Route Analysis Tool'!M120='Drop Downs'!$E$3,2,'Route Analysis Tool'!M120='Drop Downs'!$E$4,2,'Route Analysis Tool'!M120='Drop Downs'!$E$5,3,'Route Analysis Tool'!M120='Drop Downs'!$E$6,4,'Route Analysis Tool'!M120='Drop Downs'!$E$7,5)</f>
        <v>#N/A</v>
      </c>
      <c r="K120" s="16" t="str" cm="1">
        <f t="array" ref="K120">IFERROR(_xlfn.IFS('Route Analysis Tool'!N120='Drop Downs'!$F$2,1,'Route Analysis Tool'!N120='Drop Downs'!$F$3,0.8,'Route Analysis Tool'!N120='Drop Downs'!$F$4,0.9),"")</f>
        <v/>
      </c>
      <c r="L120" s="16" t="str" cm="1">
        <f t="array" ref="L120">IFERROR(_xlfn.IFS('Route Analysis Tool'!N120='Drop Downs'!$F$2,I120,'Route Analysis Tool'!N120='Drop Downs'!$F$3,K120,'Route Analysis Tool'!N120='Drop Downs'!$F$4,K120),"")</f>
        <v/>
      </c>
      <c r="M120" s="18">
        <f>'Route Analysis Tool'!K120</f>
        <v>0.8</v>
      </c>
      <c r="N120" s="18">
        <f>'Route Analysis Tool'!L120</f>
        <v>0.1</v>
      </c>
      <c r="O120" s="16" t="str" cm="1">
        <f t="array" ref="O120">IFERROR(_xlfn.IFS('Route Analysis Tool'!O120='Drop Downs'!$D$2,1,'Route Analysis Tool'!O120='Drop Downs'!$D$3,0),"")</f>
        <v/>
      </c>
      <c r="P120" s="19" t="str">
        <f t="shared" si="41"/>
        <v/>
      </c>
      <c r="Q120" s="14" t="str">
        <f t="shared" si="42"/>
        <v/>
      </c>
      <c r="R120" s="19" t="str">
        <f t="shared" si="43"/>
        <v/>
      </c>
      <c r="S120" s="19" t="str">
        <f>IFERROR(Q120*'Route Analysis Tool'!G120,"")</f>
        <v/>
      </c>
      <c r="T120" s="19" t="str">
        <f t="shared" si="44"/>
        <v/>
      </c>
      <c r="U120" s="19" t="str">
        <f t="shared" si="45"/>
        <v/>
      </c>
      <c r="V120" s="19" t="str">
        <f t="shared" si="46"/>
        <v/>
      </c>
      <c r="W120" s="19" t="str">
        <f t="shared" si="47"/>
        <v/>
      </c>
      <c r="X120" s="20" t="str">
        <f t="shared" si="48"/>
        <v/>
      </c>
      <c r="Y120" s="19" t="str">
        <f t="shared" si="49"/>
        <v/>
      </c>
      <c r="Z120" s="19" t="str">
        <f t="shared" si="39"/>
        <v/>
      </c>
      <c r="AA120" s="19" t="str">
        <f t="shared" si="50"/>
        <v/>
      </c>
      <c r="AB120" s="19" t="str">
        <f t="shared" si="51"/>
        <v/>
      </c>
      <c r="AC120" s="19" t="str">
        <f t="shared" si="52"/>
        <v/>
      </c>
      <c r="AD120" s="19" t="str">
        <f t="shared" si="53"/>
        <v/>
      </c>
      <c r="AE120" s="19" t="str">
        <f t="shared" si="54"/>
        <v/>
      </c>
      <c r="AF120" s="19" t="str">
        <f t="shared" si="55"/>
        <v/>
      </c>
      <c r="AG120" s="26" t="str">
        <f t="shared" si="56"/>
        <v/>
      </c>
      <c r="AH120" s="27" t="str">
        <f>IFERROR(O120*('Route Analysis Tool'!S120-J120)*(Calculations!F120*24),"")</f>
        <v/>
      </c>
      <c r="AI120" s="26" t="str">
        <f t="shared" si="40"/>
        <v/>
      </c>
      <c r="AJ120" s="27" t="str">
        <f>IFERROR(('Route Analysis Tool'!S120-J120)*(Calculations!G120*24),"")</f>
        <v/>
      </c>
      <c r="AK120" s="26" t="str">
        <f t="shared" si="57"/>
        <v/>
      </c>
      <c r="AL120" s="26" t="str">
        <f t="shared" si="58"/>
        <v/>
      </c>
    </row>
    <row r="121" spans="1:38" x14ac:dyDescent="0.15">
      <c r="A121" s="14" t="str">
        <f>IFERROR(VLOOKUP('Route Analysis Tool'!B121,EffTable,4,FALSE),"")</f>
        <v/>
      </c>
      <c r="B121" s="15" t="str">
        <f>IFERROR(VLOOKUP('Route Analysis Tool'!B121,EffTable,2,FALSE),"")</f>
        <v/>
      </c>
      <c r="C121" s="15" t="str">
        <f>IFERROR(VLOOKUP('Route Analysis Tool'!B121,EffTable,3,FALSE),"")</f>
        <v/>
      </c>
      <c r="D121" s="16" t="str">
        <f>IF('Route Analysis Tool'!C121="","",'Route Analysis Tool'!C121)</f>
        <v/>
      </c>
      <c r="E121" s="16" t="str">
        <f>IF('Route Analysis Tool'!D121="","",'Route Analysis Tool'!D121)</f>
        <v/>
      </c>
      <c r="F121" s="17">
        <f>'Route Analysis Tool'!H121-'Route Analysis Tool'!F121</f>
        <v>0</v>
      </c>
      <c r="G121" s="17">
        <f>'Route Analysis Tool'!E121+1-'Route Analysis Tool'!I121</f>
        <v>1</v>
      </c>
      <c r="H121" s="16" cm="1">
        <f t="array" ref="H121">_xlfn.IFS('Route Analysis Tool'!J121='Drop Downs'!$A$2,1,'Route Analysis Tool'!J121='Drop Downs'!$A$3,0.9,'Route Analysis Tool'!J121='Drop Downs'!$A$4,0.8)</f>
        <v>0.8</v>
      </c>
      <c r="I121" s="16" t="e" cm="1">
        <f t="array" ref="I121">_xlfn.IFS('Route Analysis Tool'!M121='Drop Downs'!$E$2,0.75,'Route Analysis Tool'!M121='Drop Downs'!$E$3,0.7,'Route Analysis Tool'!M121='Drop Downs'!$E$4,0.65,'Route Analysis Tool'!M121='Drop Downs'!$E$5,0.6,'Route Analysis Tool'!M121='Drop Downs'!$E$6,0.55,'Route Analysis Tool'!M121='Drop Downs'!$E$7,0.5)</f>
        <v>#N/A</v>
      </c>
      <c r="J121" s="16" t="e" cm="1">
        <f t="array" ref="J121">_xlfn.IFS('Route Analysis Tool'!M121='Drop Downs'!$E$2,2,'Route Analysis Tool'!M121='Drop Downs'!$E$3,2,'Route Analysis Tool'!M121='Drop Downs'!$E$4,2,'Route Analysis Tool'!M121='Drop Downs'!$E$5,3,'Route Analysis Tool'!M121='Drop Downs'!$E$6,4,'Route Analysis Tool'!M121='Drop Downs'!$E$7,5)</f>
        <v>#N/A</v>
      </c>
      <c r="K121" s="16" t="str" cm="1">
        <f t="array" ref="K121">IFERROR(_xlfn.IFS('Route Analysis Tool'!N121='Drop Downs'!$F$2,1,'Route Analysis Tool'!N121='Drop Downs'!$F$3,0.8,'Route Analysis Tool'!N121='Drop Downs'!$F$4,0.9),"")</f>
        <v/>
      </c>
      <c r="L121" s="16" t="str" cm="1">
        <f t="array" ref="L121">IFERROR(_xlfn.IFS('Route Analysis Tool'!N121='Drop Downs'!$F$2,I121,'Route Analysis Tool'!N121='Drop Downs'!$F$3,K121,'Route Analysis Tool'!N121='Drop Downs'!$F$4,K121),"")</f>
        <v/>
      </c>
      <c r="M121" s="18">
        <f>'Route Analysis Tool'!K121</f>
        <v>0.8</v>
      </c>
      <c r="N121" s="18">
        <f>'Route Analysis Tool'!L121</f>
        <v>0.1</v>
      </c>
      <c r="O121" s="16" t="str" cm="1">
        <f t="array" ref="O121">IFERROR(_xlfn.IFS('Route Analysis Tool'!O121='Drop Downs'!$D$2,1,'Route Analysis Tool'!O121='Drop Downs'!$D$3,0),"")</f>
        <v/>
      </c>
      <c r="P121" s="19" t="str">
        <f t="shared" si="41"/>
        <v/>
      </c>
      <c r="Q121" s="14" t="str">
        <f t="shared" si="42"/>
        <v/>
      </c>
      <c r="R121" s="19" t="str">
        <f t="shared" si="43"/>
        <v/>
      </c>
      <c r="S121" s="19" t="str">
        <f>IFERROR(Q121*'Route Analysis Tool'!G121,"")</f>
        <v/>
      </c>
      <c r="T121" s="19" t="str">
        <f t="shared" si="44"/>
        <v/>
      </c>
      <c r="U121" s="19" t="str">
        <f t="shared" si="45"/>
        <v/>
      </c>
      <c r="V121" s="19" t="str">
        <f t="shared" si="46"/>
        <v/>
      </c>
      <c r="W121" s="19" t="str">
        <f t="shared" si="47"/>
        <v/>
      </c>
      <c r="X121" s="20" t="str">
        <f t="shared" si="48"/>
        <v/>
      </c>
      <c r="Y121" s="19" t="str">
        <f t="shared" si="49"/>
        <v/>
      </c>
      <c r="Z121" s="19" t="str">
        <f t="shared" si="39"/>
        <v/>
      </c>
      <c r="AA121" s="19" t="str">
        <f t="shared" si="50"/>
        <v/>
      </c>
      <c r="AB121" s="19" t="str">
        <f t="shared" si="51"/>
        <v/>
      </c>
      <c r="AC121" s="19" t="str">
        <f t="shared" si="52"/>
        <v/>
      </c>
      <c r="AD121" s="19" t="str">
        <f t="shared" si="53"/>
        <v/>
      </c>
      <c r="AE121" s="19" t="str">
        <f t="shared" si="54"/>
        <v/>
      </c>
      <c r="AF121" s="19" t="str">
        <f t="shared" si="55"/>
        <v/>
      </c>
      <c r="AG121" s="26" t="str">
        <f t="shared" si="56"/>
        <v/>
      </c>
      <c r="AH121" s="27" t="str">
        <f>IFERROR(O121*('Route Analysis Tool'!S121-J121)*(Calculations!F121*24),"")</f>
        <v/>
      </c>
      <c r="AI121" s="26" t="str">
        <f t="shared" si="40"/>
        <v/>
      </c>
      <c r="AJ121" s="27" t="str">
        <f>IFERROR(('Route Analysis Tool'!S121-J121)*(Calculations!G121*24),"")</f>
        <v/>
      </c>
      <c r="AK121" s="26" t="str">
        <f t="shared" si="57"/>
        <v/>
      </c>
      <c r="AL121" s="26" t="str">
        <f t="shared" si="58"/>
        <v/>
      </c>
    </row>
    <row r="122" spans="1:38" x14ac:dyDescent="0.15">
      <c r="A122" s="14" t="str">
        <f>IFERROR(VLOOKUP('Route Analysis Tool'!B122,EffTable,4,FALSE),"")</f>
        <v/>
      </c>
      <c r="B122" s="15" t="str">
        <f>IFERROR(VLOOKUP('Route Analysis Tool'!B122,EffTable,2,FALSE),"")</f>
        <v/>
      </c>
      <c r="C122" s="15" t="str">
        <f>IFERROR(VLOOKUP('Route Analysis Tool'!B122,EffTable,3,FALSE),"")</f>
        <v/>
      </c>
      <c r="D122" s="16" t="str">
        <f>IF('Route Analysis Tool'!C122="","",'Route Analysis Tool'!C122)</f>
        <v/>
      </c>
      <c r="E122" s="16" t="str">
        <f>IF('Route Analysis Tool'!D122="","",'Route Analysis Tool'!D122)</f>
        <v/>
      </c>
      <c r="F122" s="17">
        <f>'Route Analysis Tool'!H122-'Route Analysis Tool'!F122</f>
        <v>0</v>
      </c>
      <c r="G122" s="17">
        <f>'Route Analysis Tool'!E122+1-'Route Analysis Tool'!I122</f>
        <v>1</v>
      </c>
      <c r="H122" s="16" cm="1">
        <f t="array" ref="H122">_xlfn.IFS('Route Analysis Tool'!J122='Drop Downs'!$A$2,1,'Route Analysis Tool'!J122='Drop Downs'!$A$3,0.9,'Route Analysis Tool'!J122='Drop Downs'!$A$4,0.8)</f>
        <v>0.8</v>
      </c>
      <c r="I122" s="16" t="e" cm="1">
        <f t="array" ref="I122">_xlfn.IFS('Route Analysis Tool'!M122='Drop Downs'!$E$2,0.75,'Route Analysis Tool'!M122='Drop Downs'!$E$3,0.7,'Route Analysis Tool'!M122='Drop Downs'!$E$4,0.65,'Route Analysis Tool'!M122='Drop Downs'!$E$5,0.6,'Route Analysis Tool'!M122='Drop Downs'!$E$6,0.55,'Route Analysis Tool'!M122='Drop Downs'!$E$7,0.5)</f>
        <v>#N/A</v>
      </c>
      <c r="J122" s="16" t="e" cm="1">
        <f t="array" ref="J122">_xlfn.IFS('Route Analysis Tool'!M122='Drop Downs'!$E$2,2,'Route Analysis Tool'!M122='Drop Downs'!$E$3,2,'Route Analysis Tool'!M122='Drop Downs'!$E$4,2,'Route Analysis Tool'!M122='Drop Downs'!$E$5,3,'Route Analysis Tool'!M122='Drop Downs'!$E$6,4,'Route Analysis Tool'!M122='Drop Downs'!$E$7,5)</f>
        <v>#N/A</v>
      </c>
      <c r="K122" s="16" t="str" cm="1">
        <f t="array" ref="K122">IFERROR(_xlfn.IFS('Route Analysis Tool'!N122='Drop Downs'!$F$2,1,'Route Analysis Tool'!N122='Drop Downs'!$F$3,0.8,'Route Analysis Tool'!N122='Drop Downs'!$F$4,0.9),"")</f>
        <v/>
      </c>
      <c r="L122" s="16" t="str" cm="1">
        <f t="array" ref="L122">IFERROR(_xlfn.IFS('Route Analysis Tool'!N122='Drop Downs'!$F$2,I122,'Route Analysis Tool'!N122='Drop Downs'!$F$3,K122,'Route Analysis Tool'!N122='Drop Downs'!$F$4,K122),"")</f>
        <v/>
      </c>
      <c r="M122" s="18">
        <f>'Route Analysis Tool'!K122</f>
        <v>0.8</v>
      </c>
      <c r="N122" s="18">
        <f>'Route Analysis Tool'!L122</f>
        <v>0.1</v>
      </c>
      <c r="O122" s="16" t="str" cm="1">
        <f t="array" ref="O122">IFERROR(_xlfn.IFS('Route Analysis Tool'!O122='Drop Downs'!$D$2,1,'Route Analysis Tool'!O122='Drop Downs'!$D$3,0),"")</f>
        <v/>
      </c>
      <c r="P122" s="19" t="str">
        <f t="shared" si="41"/>
        <v/>
      </c>
      <c r="Q122" s="14" t="str">
        <f t="shared" si="42"/>
        <v/>
      </c>
      <c r="R122" s="19" t="str">
        <f t="shared" si="43"/>
        <v/>
      </c>
      <c r="S122" s="19" t="str">
        <f>IFERROR(Q122*'Route Analysis Tool'!G122,"")</f>
        <v/>
      </c>
      <c r="T122" s="19" t="str">
        <f t="shared" si="44"/>
        <v/>
      </c>
      <c r="U122" s="19" t="str">
        <f t="shared" si="45"/>
        <v/>
      </c>
      <c r="V122" s="19" t="str">
        <f t="shared" si="46"/>
        <v/>
      </c>
      <c r="W122" s="19" t="str">
        <f t="shared" si="47"/>
        <v/>
      </c>
      <c r="X122" s="20" t="str">
        <f t="shared" si="48"/>
        <v/>
      </c>
      <c r="Y122" s="19" t="str">
        <f t="shared" si="49"/>
        <v/>
      </c>
      <c r="Z122" s="19" t="str">
        <f t="shared" si="39"/>
        <v/>
      </c>
      <c r="AA122" s="19" t="str">
        <f t="shared" si="50"/>
        <v/>
      </c>
      <c r="AB122" s="19" t="str">
        <f t="shared" si="51"/>
        <v/>
      </c>
      <c r="AC122" s="19" t="str">
        <f t="shared" si="52"/>
        <v/>
      </c>
      <c r="AD122" s="19" t="str">
        <f t="shared" si="53"/>
        <v/>
      </c>
      <c r="AE122" s="19" t="str">
        <f t="shared" si="54"/>
        <v/>
      </c>
      <c r="AF122" s="19" t="str">
        <f t="shared" si="55"/>
        <v/>
      </c>
      <c r="AG122" s="26" t="str">
        <f t="shared" si="56"/>
        <v/>
      </c>
      <c r="AH122" s="27" t="str">
        <f>IFERROR(O122*('Route Analysis Tool'!S122-J122)*(Calculations!F122*24),"")</f>
        <v/>
      </c>
      <c r="AI122" s="26" t="str">
        <f t="shared" si="40"/>
        <v/>
      </c>
      <c r="AJ122" s="27" t="str">
        <f>IFERROR(('Route Analysis Tool'!S122-J122)*(Calculations!G122*24),"")</f>
        <v/>
      </c>
      <c r="AK122" s="26" t="str">
        <f t="shared" si="57"/>
        <v/>
      </c>
      <c r="AL122" s="26" t="str">
        <f t="shared" si="58"/>
        <v/>
      </c>
    </row>
    <row r="123" spans="1:38" x14ac:dyDescent="0.15">
      <c r="A123" s="14" t="str">
        <f>IFERROR(VLOOKUP('Route Analysis Tool'!B123,EffTable,4,FALSE),"")</f>
        <v/>
      </c>
      <c r="B123" s="15" t="str">
        <f>IFERROR(VLOOKUP('Route Analysis Tool'!B123,EffTable,2,FALSE),"")</f>
        <v/>
      </c>
      <c r="C123" s="15" t="str">
        <f>IFERROR(VLOOKUP('Route Analysis Tool'!B123,EffTable,3,FALSE),"")</f>
        <v/>
      </c>
      <c r="D123" s="16" t="str">
        <f>IF('Route Analysis Tool'!C123="","",'Route Analysis Tool'!C123)</f>
        <v/>
      </c>
      <c r="E123" s="16" t="str">
        <f>IF('Route Analysis Tool'!D123="","",'Route Analysis Tool'!D123)</f>
        <v/>
      </c>
      <c r="F123" s="17">
        <f>'Route Analysis Tool'!H123-'Route Analysis Tool'!F123</f>
        <v>0</v>
      </c>
      <c r="G123" s="17">
        <f>'Route Analysis Tool'!E123+1-'Route Analysis Tool'!I123</f>
        <v>1</v>
      </c>
      <c r="H123" s="16" cm="1">
        <f t="array" ref="H123">_xlfn.IFS('Route Analysis Tool'!J123='Drop Downs'!$A$2,1,'Route Analysis Tool'!J123='Drop Downs'!$A$3,0.9,'Route Analysis Tool'!J123='Drop Downs'!$A$4,0.8)</f>
        <v>0.8</v>
      </c>
      <c r="I123" s="16" t="e" cm="1">
        <f t="array" ref="I123">_xlfn.IFS('Route Analysis Tool'!M123='Drop Downs'!$E$2,0.75,'Route Analysis Tool'!M123='Drop Downs'!$E$3,0.7,'Route Analysis Tool'!M123='Drop Downs'!$E$4,0.65,'Route Analysis Tool'!M123='Drop Downs'!$E$5,0.6,'Route Analysis Tool'!M123='Drop Downs'!$E$6,0.55,'Route Analysis Tool'!M123='Drop Downs'!$E$7,0.5)</f>
        <v>#N/A</v>
      </c>
      <c r="J123" s="16" t="e" cm="1">
        <f t="array" ref="J123">_xlfn.IFS('Route Analysis Tool'!M123='Drop Downs'!$E$2,2,'Route Analysis Tool'!M123='Drop Downs'!$E$3,2,'Route Analysis Tool'!M123='Drop Downs'!$E$4,2,'Route Analysis Tool'!M123='Drop Downs'!$E$5,3,'Route Analysis Tool'!M123='Drop Downs'!$E$6,4,'Route Analysis Tool'!M123='Drop Downs'!$E$7,5)</f>
        <v>#N/A</v>
      </c>
      <c r="K123" s="16" t="str" cm="1">
        <f t="array" ref="K123">IFERROR(_xlfn.IFS('Route Analysis Tool'!N123='Drop Downs'!$F$2,1,'Route Analysis Tool'!N123='Drop Downs'!$F$3,0.8,'Route Analysis Tool'!N123='Drop Downs'!$F$4,0.9),"")</f>
        <v/>
      </c>
      <c r="L123" s="16" t="str" cm="1">
        <f t="array" ref="L123">IFERROR(_xlfn.IFS('Route Analysis Tool'!N123='Drop Downs'!$F$2,I123,'Route Analysis Tool'!N123='Drop Downs'!$F$3,K123,'Route Analysis Tool'!N123='Drop Downs'!$F$4,K123),"")</f>
        <v/>
      </c>
      <c r="M123" s="18">
        <f>'Route Analysis Tool'!K123</f>
        <v>0.8</v>
      </c>
      <c r="N123" s="18">
        <f>'Route Analysis Tool'!L123</f>
        <v>0.1</v>
      </c>
      <c r="O123" s="16" t="str" cm="1">
        <f t="array" ref="O123">IFERROR(_xlfn.IFS('Route Analysis Tool'!O123='Drop Downs'!$D$2,1,'Route Analysis Tool'!O123='Drop Downs'!$D$3,0),"")</f>
        <v/>
      </c>
      <c r="P123" s="19" t="str">
        <f t="shared" si="41"/>
        <v/>
      </c>
      <c r="Q123" s="14" t="str">
        <f t="shared" si="42"/>
        <v/>
      </c>
      <c r="R123" s="19" t="str">
        <f t="shared" si="43"/>
        <v/>
      </c>
      <c r="S123" s="19" t="str">
        <f>IFERROR(Q123*'Route Analysis Tool'!G123,"")</f>
        <v/>
      </c>
      <c r="T123" s="19" t="str">
        <f t="shared" si="44"/>
        <v/>
      </c>
      <c r="U123" s="19" t="str">
        <f t="shared" si="45"/>
        <v/>
      </c>
      <c r="V123" s="19" t="str">
        <f t="shared" si="46"/>
        <v/>
      </c>
      <c r="W123" s="19" t="str">
        <f t="shared" si="47"/>
        <v/>
      </c>
      <c r="X123" s="20" t="str">
        <f t="shared" si="48"/>
        <v/>
      </c>
      <c r="Y123" s="19" t="str">
        <f t="shared" si="49"/>
        <v/>
      </c>
      <c r="Z123" s="19" t="str">
        <f t="shared" si="39"/>
        <v/>
      </c>
      <c r="AA123" s="19" t="str">
        <f t="shared" si="50"/>
        <v/>
      </c>
      <c r="AB123" s="19" t="str">
        <f t="shared" si="51"/>
        <v/>
      </c>
      <c r="AC123" s="19" t="str">
        <f t="shared" si="52"/>
        <v/>
      </c>
      <c r="AD123" s="19" t="str">
        <f t="shared" si="53"/>
        <v/>
      </c>
      <c r="AE123" s="19" t="str">
        <f t="shared" si="54"/>
        <v/>
      </c>
      <c r="AF123" s="19" t="str">
        <f t="shared" si="55"/>
        <v/>
      </c>
      <c r="AG123" s="26" t="str">
        <f t="shared" si="56"/>
        <v/>
      </c>
      <c r="AH123" s="27" t="str">
        <f>IFERROR(O123*('Route Analysis Tool'!S123-J123)*(Calculations!F123*24),"")</f>
        <v/>
      </c>
      <c r="AI123" s="26" t="str">
        <f t="shared" si="40"/>
        <v/>
      </c>
      <c r="AJ123" s="27" t="str">
        <f>IFERROR(('Route Analysis Tool'!S123-J123)*(Calculations!G123*24),"")</f>
        <v/>
      </c>
      <c r="AK123" s="26" t="str">
        <f t="shared" si="57"/>
        <v/>
      </c>
      <c r="AL123" s="26" t="str">
        <f t="shared" si="58"/>
        <v/>
      </c>
    </row>
    <row r="124" spans="1:38" x14ac:dyDescent="0.15">
      <c r="A124" s="14" t="str">
        <f>IFERROR(VLOOKUP('Route Analysis Tool'!B124,EffTable,4,FALSE),"")</f>
        <v/>
      </c>
      <c r="B124" s="15" t="str">
        <f>IFERROR(VLOOKUP('Route Analysis Tool'!B124,EffTable,2,FALSE),"")</f>
        <v/>
      </c>
      <c r="C124" s="15" t="str">
        <f>IFERROR(VLOOKUP('Route Analysis Tool'!B124,EffTable,3,FALSE),"")</f>
        <v/>
      </c>
      <c r="D124" s="16" t="str">
        <f>IF('Route Analysis Tool'!C124="","",'Route Analysis Tool'!C124)</f>
        <v/>
      </c>
      <c r="E124" s="16" t="str">
        <f>IF('Route Analysis Tool'!D124="","",'Route Analysis Tool'!D124)</f>
        <v/>
      </c>
      <c r="F124" s="17">
        <f>'Route Analysis Tool'!H124-'Route Analysis Tool'!F124</f>
        <v>0</v>
      </c>
      <c r="G124" s="17">
        <f>'Route Analysis Tool'!E124+1-'Route Analysis Tool'!I124</f>
        <v>1</v>
      </c>
      <c r="H124" s="16" cm="1">
        <f t="array" ref="H124">_xlfn.IFS('Route Analysis Tool'!J124='Drop Downs'!$A$2,1,'Route Analysis Tool'!J124='Drop Downs'!$A$3,0.9,'Route Analysis Tool'!J124='Drop Downs'!$A$4,0.8)</f>
        <v>0.8</v>
      </c>
      <c r="I124" s="16" t="e" cm="1">
        <f t="array" ref="I124">_xlfn.IFS('Route Analysis Tool'!M124='Drop Downs'!$E$2,0.75,'Route Analysis Tool'!M124='Drop Downs'!$E$3,0.7,'Route Analysis Tool'!M124='Drop Downs'!$E$4,0.65,'Route Analysis Tool'!M124='Drop Downs'!$E$5,0.6,'Route Analysis Tool'!M124='Drop Downs'!$E$6,0.55,'Route Analysis Tool'!M124='Drop Downs'!$E$7,0.5)</f>
        <v>#N/A</v>
      </c>
      <c r="J124" s="16" t="e" cm="1">
        <f t="array" ref="J124">_xlfn.IFS('Route Analysis Tool'!M124='Drop Downs'!$E$2,2,'Route Analysis Tool'!M124='Drop Downs'!$E$3,2,'Route Analysis Tool'!M124='Drop Downs'!$E$4,2,'Route Analysis Tool'!M124='Drop Downs'!$E$5,3,'Route Analysis Tool'!M124='Drop Downs'!$E$6,4,'Route Analysis Tool'!M124='Drop Downs'!$E$7,5)</f>
        <v>#N/A</v>
      </c>
      <c r="K124" s="16" t="str" cm="1">
        <f t="array" ref="K124">IFERROR(_xlfn.IFS('Route Analysis Tool'!N124='Drop Downs'!$F$2,1,'Route Analysis Tool'!N124='Drop Downs'!$F$3,0.8,'Route Analysis Tool'!N124='Drop Downs'!$F$4,0.9),"")</f>
        <v/>
      </c>
      <c r="L124" s="16" t="str" cm="1">
        <f t="array" ref="L124">IFERROR(_xlfn.IFS('Route Analysis Tool'!N124='Drop Downs'!$F$2,I124,'Route Analysis Tool'!N124='Drop Downs'!$F$3,K124,'Route Analysis Tool'!N124='Drop Downs'!$F$4,K124),"")</f>
        <v/>
      </c>
      <c r="M124" s="18">
        <f>'Route Analysis Tool'!K124</f>
        <v>0.8</v>
      </c>
      <c r="N124" s="18">
        <f>'Route Analysis Tool'!L124</f>
        <v>0.1</v>
      </c>
      <c r="O124" s="16" t="str" cm="1">
        <f t="array" ref="O124">IFERROR(_xlfn.IFS('Route Analysis Tool'!O124='Drop Downs'!$D$2,1,'Route Analysis Tool'!O124='Drop Downs'!$D$3,0),"")</f>
        <v/>
      </c>
      <c r="P124" s="19" t="str">
        <f t="shared" si="41"/>
        <v/>
      </c>
      <c r="Q124" s="14" t="str">
        <f t="shared" si="42"/>
        <v/>
      </c>
      <c r="R124" s="19" t="str">
        <f t="shared" si="43"/>
        <v/>
      </c>
      <c r="S124" s="19" t="str">
        <f>IFERROR(Q124*'Route Analysis Tool'!G124,"")</f>
        <v/>
      </c>
      <c r="T124" s="19" t="str">
        <f t="shared" si="44"/>
        <v/>
      </c>
      <c r="U124" s="19" t="str">
        <f t="shared" si="45"/>
        <v/>
      </c>
      <c r="V124" s="19" t="str">
        <f t="shared" si="46"/>
        <v/>
      </c>
      <c r="W124" s="19" t="str">
        <f t="shared" si="47"/>
        <v/>
      </c>
      <c r="X124" s="20" t="str">
        <f t="shared" si="48"/>
        <v/>
      </c>
      <c r="Y124" s="19" t="str">
        <f t="shared" si="49"/>
        <v/>
      </c>
      <c r="Z124" s="19" t="str">
        <f t="shared" si="39"/>
        <v/>
      </c>
      <c r="AA124" s="19" t="str">
        <f t="shared" si="50"/>
        <v/>
      </c>
      <c r="AB124" s="19" t="str">
        <f t="shared" si="51"/>
        <v/>
      </c>
      <c r="AC124" s="19" t="str">
        <f t="shared" si="52"/>
        <v/>
      </c>
      <c r="AD124" s="19" t="str">
        <f t="shared" si="53"/>
        <v/>
      </c>
      <c r="AE124" s="19" t="str">
        <f t="shared" si="54"/>
        <v/>
      </c>
      <c r="AF124" s="19" t="str">
        <f t="shared" si="55"/>
        <v/>
      </c>
      <c r="AG124" s="26" t="str">
        <f t="shared" si="56"/>
        <v/>
      </c>
      <c r="AH124" s="27" t="str">
        <f>IFERROR(O124*('Route Analysis Tool'!S124-J124)*(Calculations!F124*24),"")</f>
        <v/>
      </c>
      <c r="AI124" s="26" t="str">
        <f t="shared" si="40"/>
        <v/>
      </c>
      <c r="AJ124" s="27" t="str">
        <f>IFERROR(('Route Analysis Tool'!S124-J124)*(Calculations!G124*24),"")</f>
        <v/>
      </c>
      <c r="AK124" s="26" t="str">
        <f t="shared" si="57"/>
        <v/>
      </c>
      <c r="AL124" s="26" t="str">
        <f t="shared" si="58"/>
        <v/>
      </c>
    </row>
    <row r="125" spans="1:38" x14ac:dyDescent="0.15">
      <c r="A125" s="14" t="str">
        <f>IFERROR(VLOOKUP('Route Analysis Tool'!B125,EffTable,4,FALSE),"")</f>
        <v/>
      </c>
      <c r="B125" s="15" t="str">
        <f>IFERROR(VLOOKUP('Route Analysis Tool'!B125,EffTable,2,FALSE),"")</f>
        <v/>
      </c>
      <c r="C125" s="15" t="str">
        <f>IFERROR(VLOOKUP('Route Analysis Tool'!B125,EffTable,3,FALSE),"")</f>
        <v/>
      </c>
      <c r="D125" s="16" t="str">
        <f>IF('Route Analysis Tool'!C125="","",'Route Analysis Tool'!C125)</f>
        <v/>
      </c>
      <c r="E125" s="16" t="str">
        <f>IF('Route Analysis Tool'!D125="","",'Route Analysis Tool'!D125)</f>
        <v/>
      </c>
      <c r="F125" s="17">
        <f>'Route Analysis Tool'!H125-'Route Analysis Tool'!F125</f>
        <v>0</v>
      </c>
      <c r="G125" s="17">
        <f>'Route Analysis Tool'!E125+1-'Route Analysis Tool'!I125</f>
        <v>1</v>
      </c>
      <c r="H125" s="16" cm="1">
        <f t="array" ref="H125">_xlfn.IFS('Route Analysis Tool'!J125='Drop Downs'!$A$2,1,'Route Analysis Tool'!J125='Drop Downs'!$A$3,0.9,'Route Analysis Tool'!J125='Drop Downs'!$A$4,0.8)</f>
        <v>0.8</v>
      </c>
      <c r="I125" s="16" t="e" cm="1">
        <f t="array" ref="I125">_xlfn.IFS('Route Analysis Tool'!M125='Drop Downs'!$E$2,0.75,'Route Analysis Tool'!M125='Drop Downs'!$E$3,0.7,'Route Analysis Tool'!M125='Drop Downs'!$E$4,0.65,'Route Analysis Tool'!M125='Drop Downs'!$E$5,0.6,'Route Analysis Tool'!M125='Drop Downs'!$E$6,0.55,'Route Analysis Tool'!M125='Drop Downs'!$E$7,0.5)</f>
        <v>#N/A</v>
      </c>
      <c r="J125" s="16" t="e" cm="1">
        <f t="array" ref="J125">_xlfn.IFS('Route Analysis Tool'!M125='Drop Downs'!$E$2,2,'Route Analysis Tool'!M125='Drop Downs'!$E$3,2,'Route Analysis Tool'!M125='Drop Downs'!$E$4,2,'Route Analysis Tool'!M125='Drop Downs'!$E$5,3,'Route Analysis Tool'!M125='Drop Downs'!$E$6,4,'Route Analysis Tool'!M125='Drop Downs'!$E$7,5)</f>
        <v>#N/A</v>
      </c>
      <c r="K125" s="16" t="str" cm="1">
        <f t="array" ref="K125">IFERROR(_xlfn.IFS('Route Analysis Tool'!N125='Drop Downs'!$F$2,1,'Route Analysis Tool'!N125='Drop Downs'!$F$3,0.8,'Route Analysis Tool'!N125='Drop Downs'!$F$4,0.9),"")</f>
        <v/>
      </c>
      <c r="L125" s="16" t="str" cm="1">
        <f t="array" ref="L125">IFERROR(_xlfn.IFS('Route Analysis Tool'!N125='Drop Downs'!$F$2,I125,'Route Analysis Tool'!N125='Drop Downs'!$F$3,K125,'Route Analysis Tool'!N125='Drop Downs'!$F$4,K125),"")</f>
        <v/>
      </c>
      <c r="M125" s="18">
        <f>'Route Analysis Tool'!K125</f>
        <v>0.8</v>
      </c>
      <c r="N125" s="18">
        <f>'Route Analysis Tool'!L125</f>
        <v>0.1</v>
      </c>
      <c r="O125" s="16" t="str" cm="1">
        <f t="array" ref="O125">IFERROR(_xlfn.IFS('Route Analysis Tool'!O125='Drop Downs'!$D$2,1,'Route Analysis Tool'!O125='Drop Downs'!$D$3,0),"")</f>
        <v/>
      </c>
      <c r="P125" s="19" t="str">
        <f t="shared" si="41"/>
        <v/>
      </c>
      <c r="Q125" s="14" t="str">
        <f t="shared" si="42"/>
        <v/>
      </c>
      <c r="R125" s="19" t="str">
        <f t="shared" si="43"/>
        <v/>
      </c>
      <c r="S125" s="19" t="str">
        <f>IFERROR(Q125*'Route Analysis Tool'!G125,"")</f>
        <v/>
      </c>
      <c r="T125" s="19" t="str">
        <f t="shared" si="44"/>
        <v/>
      </c>
      <c r="U125" s="19" t="str">
        <f t="shared" si="45"/>
        <v/>
      </c>
      <c r="V125" s="19" t="str">
        <f t="shared" si="46"/>
        <v/>
      </c>
      <c r="W125" s="19" t="str">
        <f t="shared" si="47"/>
        <v/>
      </c>
      <c r="X125" s="20" t="str">
        <f t="shared" si="48"/>
        <v/>
      </c>
      <c r="Y125" s="19" t="str">
        <f t="shared" si="49"/>
        <v/>
      </c>
      <c r="Z125" s="19" t="str">
        <f t="shared" si="39"/>
        <v/>
      </c>
      <c r="AA125" s="19" t="str">
        <f t="shared" si="50"/>
        <v/>
      </c>
      <c r="AB125" s="19" t="str">
        <f t="shared" si="51"/>
        <v/>
      </c>
      <c r="AC125" s="19" t="str">
        <f t="shared" si="52"/>
        <v/>
      </c>
      <c r="AD125" s="19" t="str">
        <f t="shared" si="53"/>
        <v/>
      </c>
      <c r="AE125" s="19" t="str">
        <f t="shared" si="54"/>
        <v/>
      </c>
      <c r="AF125" s="19" t="str">
        <f t="shared" si="55"/>
        <v/>
      </c>
      <c r="AG125" s="26" t="str">
        <f t="shared" si="56"/>
        <v/>
      </c>
      <c r="AH125" s="27" t="str">
        <f>IFERROR(O125*('Route Analysis Tool'!S125-J125)*(Calculations!F125*24),"")</f>
        <v/>
      </c>
      <c r="AI125" s="26" t="str">
        <f t="shared" si="40"/>
        <v/>
      </c>
      <c r="AJ125" s="27" t="str">
        <f>IFERROR(('Route Analysis Tool'!S125-J125)*(Calculations!G125*24),"")</f>
        <v/>
      </c>
      <c r="AK125" s="26" t="str">
        <f t="shared" si="57"/>
        <v/>
      </c>
      <c r="AL125" s="26" t="str">
        <f t="shared" si="58"/>
        <v/>
      </c>
    </row>
    <row r="126" spans="1:38" x14ac:dyDescent="0.15">
      <c r="A126" s="14" t="str">
        <f>IFERROR(VLOOKUP('Route Analysis Tool'!B126,EffTable,4,FALSE),"")</f>
        <v/>
      </c>
      <c r="B126" s="15" t="str">
        <f>IFERROR(VLOOKUP('Route Analysis Tool'!B126,EffTable,2,FALSE),"")</f>
        <v/>
      </c>
      <c r="C126" s="15" t="str">
        <f>IFERROR(VLOOKUP('Route Analysis Tool'!B126,EffTable,3,FALSE),"")</f>
        <v/>
      </c>
      <c r="D126" s="16" t="str">
        <f>IF('Route Analysis Tool'!C126="","",'Route Analysis Tool'!C126)</f>
        <v/>
      </c>
      <c r="E126" s="16" t="str">
        <f>IF('Route Analysis Tool'!D126="","",'Route Analysis Tool'!D126)</f>
        <v/>
      </c>
      <c r="F126" s="17">
        <f>'Route Analysis Tool'!H126-'Route Analysis Tool'!F126</f>
        <v>0</v>
      </c>
      <c r="G126" s="17">
        <f>'Route Analysis Tool'!E126+1-'Route Analysis Tool'!I126</f>
        <v>1</v>
      </c>
      <c r="H126" s="16" cm="1">
        <f t="array" ref="H126">_xlfn.IFS('Route Analysis Tool'!J126='Drop Downs'!$A$2,1,'Route Analysis Tool'!J126='Drop Downs'!$A$3,0.9,'Route Analysis Tool'!J126='Drop Downs'!$A$4,0.8)</f>
        <v>0.8</v>
      </c>
      <c r="I126" s="16" t="e" cm="1">
        <f t="array" ref="I126">_xlfn.IFS('Route Analysis Tool'!M126='Drop Downs'!$E$2,0.75,'Route Analysis Tool'!M126='Drop Downs'!$E$3,0.7,'Route Analysis Tool'!M126='Drop Downs'!$E$4,0.65,'Route Analysis Tool'!M126='Drop Downs'!$E$5,0.6,'Route Analysis Tool'!M126='Drop Downs'!$E$6,0.55,'Route Analysis Tool'!M126='Drop Downs'!$E$7,0.5)</f>
        <v>#N/A</v>
      </c>
      <c r="J126" s="16" t="e" cm="1">
        <f t="array" ref="J126">_xlfn.IFS('Route Analysis Tool'!M126='Drop Downs'!$E$2,2,'Route Analysis Tool'!M126='Drop Downs'!$E$3,2,'Route Analysis Tool'!M126='Drop Downs'!$E$4,2,'Route Analysis Tool'!M126='Drop Downs'!$E$5,3,'Route Analysis Tool'!M126='Drop Downs'!$E$6,4,'Route Analysis Tool'!M126='Drop Downs'!$E$7,5)</f>
        <v>#N/A</v>
      </c>
      <c r="K126" s="16" t="str" cm="1">
        <f t="array" ref="K126">IFERROR(_xlfn.IFS('Route Analysis Tool'!N126='Drop Downs'!$F$2,1,'Route Analysis Tool'!N126='Drop Downs'!$F$3,0.8,'Route Analysis Tool'!N126='Drop Downs'!$F$4,0.9),"")</f>
        <v/>
      </c>
      <c r="L126" s="16" t="str" cm="1">
        <f t="array" ref="L126">IFERROR(_xlfn.IFS('Route Analysis Tool'!N126='Drop Downs'!$F$2,I126,'Route Analysis Tool'!N126='Drop Downs'!$F$3,K126,'Route Analysis Tool'!N126='Drop Downs'!$F$4,K126),"")</f>
        <v/>
      </c>
      <c r="M126" s="18">
        <f>'Route Analysis Tool'!K126</f>
        <v>0.8</v>
      </c>
      <c r="N126" s="18">
        <f>'Route Analysis Tool'!L126</f>
        <v>0.1</v>
      </c>
      <c r="O126" s="16" t="str" cm="1">
        <f t="array" ref="O126">IFERROR(_xlfn.IFS('Route Analysis Tool'!O126='Drop Downs'!$D$2,1,'Route Analysis Tool'!O126='Drop Downs'!$D$3,0),"")</f>
        <v/>
      </c>
      <c r="P126" s="19" t="str">
        <f t="shared" si="41"/>
        <v/>
      </c>
      <c r="Q126" s="14" t="str">
        <f t="shared" si="42"/>
        <v/>
      </c>
      <c r="R126" s="19" t="str">
        <f t="shared" si="43"/>
        <v/>
      </c>
      <c r="S126" s="19" t="str">
        <f>IFERROR(Q126*'Route Analysis Tool'!G126,"")</f>
        <v/>
      </c>
      <c r="T126" s="19" t="str">
        <f t="shared" si="44"/>
        <v/>
      </c>
      <c r="U126" s="19" t="str">
        <f t="shared" si="45"/>
        <v/>
      </c>
      <c r="V126" s="19" t="str">
        <f t="shared" si="46"/>
        <v/>
      </c>
      <c r="W126" s="19" t="str">
        <f t="shared" si="47"/>
        <v/>
      </c>
      <c r="X126" s="20" t="str">
        <f t="shared" si="48"/>
        <v/>
      </c>
      <c r="Y126" s="19" t="str">
        <f t="shared" si="49"/>
        <v/>
      </c>
      <c r="Z126" s="19" t="str">
        <f t="shared" si="39"/>
        <v/>
      </c>
      <c r="AA126" s="19" t="str">
        <f t="shared" si="50"/>
        <v/>
      </c>
      <c r="AB126" s="19" t="str">
        <f t="shared" si="51"/>
        <v/>
      </c>
      <c r="AC126" s="19" t="str">
        <f t="shared" si="52"/>
        <v/>
      </c>
      <c r="AD126" s="19" t="str">
        <f t="shared" si="53"/>
        <v/>
      </c>
      <c r="AE126" s="19" t="str">
        <f t="shared" si="54"/>
        <v/>
      </c>
      <c r="AF126" s="19" t="str">
        <f t="shared" si="55"/>
        <v/>
      </c>
      <c r="AG126" s="26" t="str">
        <f t="shared" si="56"/>
        <v/>
      </c>
      <c r="AH126" s="27" t="str">
        <f>IFERROR(O126*('Route Analysis Tool'!S126-J126)*(Calculations!F126*24),"")</f>
        <v/>
      </c>
      <c r="AI126" s="26" t="str">
        <f t="shared" si="40"/>
        <v/>
      </c>
      <c r="AJ126" s="27" t="str">
        <f>IFERROR(('Route Analysis Tool'!S126-J126)*(Calculations!G126*24),"")</f>
        <v/>
      </c>
      <c r="AK126" s="26" t="str">
        <f t="shared" si="57"/>
        <v/>
      </c>
      <c r="AL126" s="26" t="str">
        <f t="shared" si="58"/>
        <v/>
      </c>
    </row>
    <row r="127" spans="1:38" x14ac:dyDescent="0.15">
      <c r="A127" s="14" t="str">
        <f>IFERROR(VLOOKUP('Route Analysis Tool'!B127,EffTable,4,FALSE),"")</f>
        <v/>
      </c>
      <c r="B127" s="15" t="str">
        <f>IFERROR(VLOOKUP('Route Analysis Tool'!B127,EffTable,2,FALSE),"")</f>
        <v/>
      </c>
      <c r="C127" s="15" t="str">
        <f>IFERROR(VLOOKUP('Route Analysis Tool'!B127,EffTable,3,FALSE),"")</f>
        <v/>
      </c>
      <c r="D127" s="16" t="str">
        <f>IF('Route Analysis Tool'!C127="","",'Route Analysis Tool'!C127)</f>
        <v/>
      </c>
      <c r="E127" s="16" t="str">
        <f>IF('Route Analysis Tool'!D127="","",'Route Analysis Tool'!D127)</f>
        <v/>
      </c>
      <c r="F127" s="17">
        <f>'Route Analysis Tool'!H127-'Route Analysis Tool'!F127</f>
        <v>0</v>
      </c>
      <c r="G127" s="17">
        <f>'Route Analysis Tool'!E127+1-'Route Analysis Tool'!I127</f>
        <v>1</v>
      </c>
      <c r="H127" s="16" cm="1">
        <f t="array" ref="H127">_xlfn.IFS('Route Analysis Tool'!J127='Drop Downs'!$A$2,1,'Route Analysis Tool'!J127='Drop Downs'!$A$3,0.9,'Route Analysis Tool'!J127='Drop Downs'!$A$4,0.8)</f>
        <v>0.8</v>
      </c>
      <c r="I127" s="16" t="e" cm="1">
        <f t="array" ref="I127">_xlfn.IFS('Route Analysis Tool'!M127='Drop Downs'!$E$2,0.75,'Route Analysis Tool'!M127='Drop Downs'!$E$3,0.7,'Route Analysis Tool'!M127='Drop Downs'!$E$4,0.65,'Route Analysis Tool'!M127='Drop Downs'!$E$5,0.6,'Route Analysis Tool'!M127='Drop Downs'!$E$6,0.55,'Route Analysis Tool'!M127='Drop Downs'!$E$7,0.5)</f>
        <v>#N/A</v>
      </c>
      <c r="J127" s="16" t="e" cm="1">
        <f t="array" ref="J127">_xlfn.IFS('Route Analysis Tool'!M127='Drop Downs'!$E$2,2,'Route Analysis Tool'!M127='Drop Downs'!$E$3,2,'Route Analysis Tool'!M127='Drop Downs'!$E$4,2,'Route Analysis Tool'!M127='Drop Downs'!$E$5,3,'Route Analysis Tool'!M127='Drop Downs'!$E$6,4,'Route Analysis Tool'!M127='Drop Downs'!$E$7,5)</f>
        <v>#N/A</v>
      </c>
      <c r="K127" s="16" t="str" cm="1">
        <f t="array" ref="K127">IFERROR(_xlfn.IFS('Route Analysis Tool'!N127='Drop Downs'!$F$2,1,'Route Analysis Tool'!N127='Drop Downs'!$F$3,0.8,'Route Analysis Tool'!N127='Drop Downs'!$F$4,0.9),"")</f>
        <v/>
      </c>
      <c r="L127" s="16" t="str" cm="1">
        <f t="array" ref="L127">IFERROR(_xlfn.IFS('Route Analysis Tool'!N127='Drop Downs'!$F$2,I127,'Route Analysis Tool'!N127='Drop Downs'!$F$3,K127,'Route Analysis Tool'!N127='Drop Downs'!$F$4,K127),"")</f>
        <v/>
      </c>
      <c r="M127" s="18">
        <f>'Route Analysis Tool'!K127</f>
        <v>0.8</v>
      </c>
      <c r="N127" s="18">
        <f>'Route Analysis Tool'!L127</f>
        <v>0.1</v>
      </c>
      <c r="O127" s="16" t="str" cm="1">
        <f t="array" ref="O127">IFERROR(_xlfn.IFS('Route Analysis Tool'!O127='Drop Downs'!$D$2,1,'Route Analysis Tool'!O127='Drop Downs'!$D$3,0),"")</f>
        <v/>
      </c>
      <c r="P127" s="19" t="str">
        <f t="shared" si="41"/>
        <v/>
      </c>
      <c r="Q127" s="14" t="str">
        <f t="shared" si="42"/>
        <v/>
      </c>
      <c r="R127" s="19" t="str">
        <f t="shared" si="43"/>
        <v/>
      </c>
      <c r="S127" s="19" t="str">
        <f>IFERROR(Q127*'Route Analysis Tool'!G127,"")</f>
        <v/>
      </c>
      <c r="T127" s="19" t="str">
        <f t="shared" si="44"/>
        <v/>
      </c>
      <c r="U127" s="19" t="str">
        <f t="shared" si="45"/>
        <v/>
      </c>
      <c r="V127" s="19" t="str">
        <f t="shared" si="46"/>
        <v/>
      </c>
      <c r="W127" s="19" t="str">
        <f t="shared" si="47"/>
        <v/>
      </c>
      <c r="X127" s="20" t="str">
        <f t="shared" si="48"/>
        <v/>
      </c>
      <c r="Y127" s="19" t="str">
        <f t="shared" si="49"/>
        <v/>
      </c>
      <c r="Z127" s="19" t="str">
        <f t="shared" si="39"/>
        <v/>
      </c>
      <c r="AA127" s="19" t="str">
        <f t="shared" si="50"/>
        <v/>
      </c>
      <c r="AB127" s="19" t="str">
        <f t="shared" si="51"/>
        <v/>
      </c>
      <c r="AC127" s="19" t="str">
        <f t="shared" si="52"/>
        <v/>
      </c>
      <c r="AD127" s="19" t="str">
        <f t="shared" si="53"/>
        <v/>
      </c>
      <c r="AE127" s="19" t="str">
        <f t="shared" si="54"/>
        <v/>
      </c>
      <c r="AF127" s="19" t="str">
        <f t="shared" si="55"/>
        <v/>
      </c>
      <c r="AG127" s="26" t="str">
        <f t="shared" si="56"/>
        <v/>
      </c>
      <c r="AH127" s="27" t="str">
        <f>IFERROR(O127*('Route Analysis Tool'!S127-J127)*(Calculations!F127*24),"")</f>
        <v/>
      </c>
      <c r="AI127" s="26" t="str">
        <f t="shared" si="40"/>
        <v/>
      </c>
      <c r="AJ127" s="27" t="str">
        <f>IFERROR(('Route Analysis Tool'!S127-J127)*(Calculations!G127*24),"")</f>
        <v/>
      </c>
      <c r="AK127" s="26" t="str">
        <f t="shared" si="57"/>
        <v/>
      </c>
      <c r="AL127" s="26" t="str">
        <f t="shared" si="58"/>
        <v/>
      </c>
    </row>
    <row r="128" spans="1:38" x14ac:dyDescent="0.15">
      <c r="A128" s="14" t="str">
        <f>IFERROR(VLOOKUP('Route Analysis Tool'!B128,EffTable,4,FALSE),"")</f>
        <v/>
      </c>
      <c r="B128" s="15" t="str">
        <f>IFERROR(VLOOKUP('Route Analysis Tool'!B128,EffTable,2,FALSE),"")</f>
        <v/>
      </c>
      <c r="C128" s="15" t="str">
        <f>IFERROR(VLOOKUP('Route Analysis Tool'!B128,EffTable,3,FALSE),"")</f>
        <v/>
      </c>
      <c r="D128" s="16" t="str">
        <f>IF('Route Analysis Tool'!C128="","",'Route Analysis Tool'!C128)</f>
        <v/>
      </c>
      <c r="E128" s="16" t="str">
        <f>IF('Route Analysis Tool'!D128="","",'Route Analysis Tool'!D128)</f>
        <v/>
      </c>
      <c r="F128" s="17">
        <f>'Route Analysis Tool'!H128-'Route Analysis Tool'!F128</f>
        <v>0</v>
      </c>
      <c r="G128" s="17">
        <f>'Route Analysis Tool'!E128+1-'Route Analysis Tool'!I128</f>
        <v>1</v>
      </c>
      <c r="H128" s="16" cm="1">
        <f t="array" ref="H128">_xlfn.IFS('Route Analysis Tool'!J128='Drop Downs'!$A$2,1,'Route Analysis Tool'!J128='Drop Downs'!$A$3,0.9,'Route Analysis Tool'!J128='Drop Downs'!$A$4,0.8)</f>
        <v>0.8</v>
      </c>
      <c r="I128" s="16" t="e" cm="1">
        <f t="array" ref="I128">_xlfn.IFS('Route Analysis Tool'!M128='Drop Downs'!$E$2,0.75,'Route Analysis Tool'!M128='Drop Downs'!$E$3,0.7,'Route Analysis Tool'!M128='Drop Downs'!$E$4,0.65,'Route Analysis Tool'!M128='Drop Downs'!$E$5,0.6,'Route Analysis Tool'!M128='Drop Downs'!$E$6,0.55,'Route Analysis Tool'!M128='Drop Downs'!$E$7,0.5)</f>
        <v>#N/A</v>
      </c>
      <c r="J128" s="16" t="e" cm="1">
        <f t="array" ref="J128">_xlfn.IFS('Route Analysis Tool'!M128='Drop Downs'!$E$2,2,'Route Analysis Tool'!M128='Drop Downs'!$E$3,2,'Route Analysis Tool'!M128='Drop Downs'!$E$4,2,'Route Analysis Tool'!M128='Drop Downs'!$E$5,3,'Route Analysis Tool'!M128='Drop Downs'!$E$6,4,'Route Analysis Tool'!M128='Drop Downs'!$E$7,5)</f>
        <v>#N/A</v>
      </c>
      <c r="K128" s="16" t="str" cm="1">
        <f t="array" ref="K128">IFERROR(_xlfn.IFS('Route Analysis Tool'!N128='Drop Downs'!$F$2,1,'Route Analysis Tool'!N128='Drop Downs'!$F$3,0.8,'Route Analysis Tool'!N128='Drop Downs'!$F$4,0.9),"")</f>
        <v/>
      </c>
      <c r="L128" s="16" t="str" cm="1">
        <f t="array" ref="L128">IFERROR(_xlfn.IFS('Route Analysis Tool'!N128='Drop Downs'!$F$2,I128,'Route Analysis Tool'!N128='Drop Downs'!$F$3,K128,'Route Analysis Tool'!N128='Drop Downs'!$F$4,K128),"")</f>
        <v/>
      </c>
      <c r="M128" s="18">
        <f>'Route Analysis Tool'!K128</f>
        <v>0.8</v>
      </c>
      <c r="N128" s="18">
        <f>'Route Analysis Tool'!L128</f>
        <v>0.1</v>
      </c>
      <c r="O128" s="16" t="str" cm="1">
        <f t="array" ref="O128">IFERROR(_xlfn.IFS('Route Analysis Tool'!O128='Drop Downs'!$D$2,1,'Route Analysis Tool'!O128='Drop Downs'!$D$3,0),"")</f>
        <v/>
      </c>
      <c r="P128" s="19" t="str">
        <f t="shared" si="41"/>
        <v/>
      </c>
      <c r="Q128" s="14" t="str">
        <f t="shared" si="42"/>
        <v/>
      </c>
      <c r="R128" s="19" t="str">
        <f t="shared" si="43"/>
        <v/>
      </c>
      <c r="S128" s="19" t="str">
        <f>IFERROR(Q128*'Route Analysis Tool'!G128,"")</f>
        <v/>
      </c>
      <c r="T128" s="19" t="str">
        <f t="shared" si="44"/>
        <v/>
      </c>
      <c r="U128" s="19" t="str">
        <f t="shared" si="45"/>
        <v/>
      </c>
      <c r="V128" s="19" t="str">
        <f t="shared" si="46"/>
        <v/>
      </c>
      <c r="W128" s="19" t="str">
        <f t="shared" si="47"/>
        <v/>
      </c>
      <c r="X128" s="20" t="str">
        <f t="shared" si="48"/>
        <v/>
      </c>
      <c r="Y128" s="19" t="str">
        <f t="shared" si="49"/>
        <v/>
      </c>
      <c r="Z128" s="19" t="str">
        <f t="shared" si="39"/>
        <v/>
      </c>
      <c r="AA128" s="19" t="str">
        <f t="shared" si="50"/>
        <v/>
      </c>
      <c r="AB128" s="19" t="str">
        <f t="shared" si="51"/>
        <v/>
      </c>
      <c r="AC128" s="19" t="str">
        <f t="shared" si="52"/>
        <v/>
      </c>
      <c r="AD128" s="19" t="str">
        <f t="shared" si="53"/>
        <v/>
      </c>
      <c r="AE128" s="19" t="str">
        <f t="shared" si="54"/>
        <v/>
      </c>
      <c r="AF128" s="19" t="str">
        <f t="shared" si="55"/>
        <v/>
      </c>
      <c r="AG128" s="26" t="str">
        <f t="shared" si="56"/>
        <v/>
      </c>
      <c r="AH128" s="27" t="str">
        <f>IFERROR(O128*('Route Analysis Tool'!S128-J128)*(Calculations!F128*24),"")</f>
        <v/>
      </c>
      <c r="AI128" s="26" t="str">
        <f t="shared" si="40"/>
        <v/>
      </c>
      <c r="AJ128" s="27" t="str">
        <f>IFERROR(('Route Analysis Tool'!S128-J128)*(Calculations!G128*24),"")</f>
        <v/>
      </c>
      <c r="AK128" s="26" t="str">
        <f t="shared" si="57"/>
        <v/>
      </c>
      <c r="AL128" s="26" t="str">
        <f t="shared" si="58"/>
        <v/>
      </c>
    </row>
    <row r="129" spans="1:38" x14ac:dyDescent="0.15">
      <c r="A129" s="14" t="str">
        <f>IFERROR(VLOOKUP('Route Analysis Tool'!B129,EffTable,4,FALSE),"")</f>
        <v/>
      </c>
      <c r="B129" s="15" t="str">
        <f>IFERROR(VLOOKUP('Route Analysis Tool'!B129,EffTable,2,FALSE),"")</f>
        <v/>
      </c>
      <c r="C129" s="15" t="str">
        <f>IFERROR(VLOOKUP('Route Analysis Tool'!B129,EffTable,3,FALSE),"")</f>
        <v/>
      </c>
      <c r="D129" s="16" t="str">
        <f>IF('Route Analysis Tool'!C129="","",'Route Analysis Tool'!C129)</f>
        <v/>
      </c>
      <c r="E129" s="16" t="str">
        <f>IF('Route Analysis Tool'!D129="","",'Route Analysis Tool'!D129)</f>
        <v/>
      </c>
      <c r="F129" s="17">
        <f>'Route Analysis Tool'!H129-'Route Analysis Tool'!F129</f>
        <v>0</v>
      </c>
      <c r="G129" s="17">
        <f>'Route Analysis Tool'!E129+1-'Route Analysis Tool'!I129</f>
        <v>1</v>
      </c>
      <c r="H129" s="16" cm="1">
        <f t="array" ref="H129">_xlfn.IFS('Route Analysis Tool'!J129='Drop Downs'!$A$2,1,'Route Analysis Tool'!J129='Drop Downs'!$A$3,0.9,'Route Analysis Tool'!J129='Drop Downs'!$A$4,0.8)</f>
        <v>0.8</v>
      </c>
      <c r="I129" s="16" t="e" cm="1">
        <f t="array" ref="I129">_xlfn.IFS('Route Analysis Tool'!M129='Drop Downs'!$E$2,0.75,'Route Analysis Tool'!M129='Drop Downs'!$E$3,0.7,'Route Analysis Tool'!M129='Drop Downs'!$E$4,0.65,'Route Analysis Tool'!M129='Drop Downs'!$E$5,0.6,'Route Analysis Tool'!M129='Drop Downs'!$E$6,0.55,'Route Analysis Tool'!M129='Drop Downs'!$E$7,0.5)</f>
        <v>#N/A</v>
      </c>
      <c r="J129" s="16" t="e" cm="1">
        <f t="array" ref="J129">_xlfn.IFS('Route Analysis Tool'!M129='Drop Downs'!$E$2,2,'Route Analysis Tool'!M129='Drop Downs'!$E$3,2,'Route Analysis Tool'!M129='Drop Downs'!$E$4,2,'Route Analysis Tool'!M129='Drop Downs'!$E$5,3,'Route Analysis Tool'!M129='Drop Downs'!$E$6,4,'Route Analysis Tool'!M129='Drop Downs'!$E$7,5)</f>
        <v>#N/A</v>
      </c>
      <c r="K129" s="16" t="str" cm="1">
        <f t="array" ref="K129">IFERROR(_xlfn.IFS('Route Analysis Tool'!N129='Drop Downs'!$F$2,1,'Route Analysis Tool'!N129='Drop Downs'!$F$3,0.8,'Route Analysis Tool'!N129='Drop Downs'!$F$4,0.9),"")</f>
        <v/>
      </c>
      <c r="L129" s="16" t="str" cm="1">
        <f t="array" ref="L129">IFERROR(_xlfn.IFS('Route Analysis Tool'!N129='Drop Downs'!$F$2,I129,'Route Analysis Tool'!N129='Drop Downs'!$F$3,K129,'Route Analysis Tool'!N129='Drop Downs'!$F$4,K129),"")</f>
        <v/>
      </c>
      <c r="M129" s="18">
        <f>'Route Analysis Tool'!K129</f>
        <v>0.8</v>
      </c>
      <c r="N129" s="18">
        <f>'Route Analysis Tool'!L129</f>
        <v>0.1</v>
      </c>
      <c r="O129" s="16" t="str" cm="1">
        <f t="array" ref="O129">IFERROR(_xlfn.IFS('Route Analysis Tool'!O129='Drop Downs'!$D$2,1,'Route Analysis Tool'!O129='Drop Downs'!$D$3,0),"")</f>
        <v/>
      </c>
      <c r="P129" s="19" t="str">
        <f t="shared" si="41"/>
        <v/>
      </c>
      <c r="Q129" s="14" t="str">
        <f t="shared" si="42"/>
        <v/>
      </c>
      <c r="R129" s="19" t="str">
        <f t="shared" si="43"/>
        <v/>
      </c>
      <c r="S129" s="19" t="str">
        <f>IFERROR(Q129*'Route Analysis Tool'!G129,"")</f>
        <v/>
      </c>
      <c r="T129" s="19" t="str">
        <f t="shared" si="44"/>
        <v/>
      </c>
      <c r="U129" s="19" t="str">
        <f t="shared" si="45"/>
        <v/>
      </c>
      <c r="V129" s="19" t="str">
        <f t="shared" si="46"/>
        <v/>
      </c>
      <c r="W129" s="19" t="str">
        <f t="shared" si="47"/>
        <v/>
      </c>
      <c r="X129" s="20" t="str">
        <f t="shared" si="48"/>
        <v/>
      </c>
      <c r="Y129" s="19" t="str">
        <f t="shared" si="49"/>
        <v/>
      </c>
      <c r="Z129" s="19" t="str">
        <f t="shared" si="39"/>
        <v/>
      </c>
      <c r="AA129" s="19" t="str">
        <f t="shared" si="50"/>
        <v/>
      </c>
      <c r="AB129" s="19" t="str">
        <f t="shared" si="51"/>
        <v/>
      </c>
      <c r="AC129" s="19" t="str">
        <f t="shared" si="52"/>
        <v/>
      </c>
      <c r="AD129" s="19" t="str">
        <f t="shared" si="53"/>
        <v/>
      </c>
      <c r="AE129" s="19" t="str">
        <f t="shared" si="54"/>
        <v/>
      </c>
      <c r="AF129" s="19" t="str">
        <f t="shared" si="55"/>
        <v/>
      </c>
      <c r="AG129" s="26" t="str">
        <f t="shared" si="56"/>
        <v/>
      </c>
      <c r="AH129" s="27" t="str">
        <f>IFERROR(O129*('Route Analysis Tool'!S129-J129)*(Calculations!F129*24),"")</f>
        <v/>
      </c>
      <c r="AI129" s="26" t="str">
        <f t="shared" si="40"/>
        <v/>
      </c>
      <c r="AJ129" s="27" t="str">
        <f>IFERROR(('Route Analysis Tool'!S129-J129)*(Calculations!G129*24),"")</f>
        <v/>
      </c>
      <c r="AK129" s="26" t="str">
        <f t="shared" si="57"/>
        <v/>
      </c>
      <c r="AL129" s="26" t="str">
        <f t="shared" si="58"/>
        <v/>
      </c>
    </row>
    <row r="130" spans="1:38" x14ac:dyDescent="0.15">
      <c r="A130" s="14" t="str">
        <f>IFERROR(VLOOKUP('Route Analysis Tool'!B130,EffTable,4,FALSE),"")</f>
        <v/>
      </c>
      <c r="B130" s="15" t="str">
        <f>IFERROR(VLOOKUP('Route Analysis Tool'!B130,EffTable,2,FALSE),"")</f>
        <v/>
      </c>
      <c r="C130" s="15" t="str">
        <f>IFERROR(VLOOKUP('Route Analysis Tool'!B130,EffTable,3,FALSE),"")</f>
        <v/>
      </c>
      <c r="D130" s="16" t="str">
        <f>IF('Route Analysis Tool'!C130="","",'Route Analysis Tool'!C130)</f>
        <v/>
      </c>
      <c r="E130" s="16" t="str">
        <f>IF('Route Analysis Tool'!D130="","",'Route Analysis Tool'!D130)</f>
        <v/>
      </c>
      <c r="F130" s="17">
        <f>'Route Analysis Tool'!H130-'Route Analysis Tool'!F130</f>
        <v>0</v>
      </c>
      <c r="G130" s="17">
        <f>'Route Analysis Tool'!E130+1-'Route Analysis Tool'!I130</f>
        <v>1</v>
      </c>
      <c r="H130" s="16" cm="1">
        <f t="array" ref="H130">_xlfn.IFS('Route Analysis Tool'!J130='Drop Downs'!$A$2,1,'Route Analysis Tool'!J130='Drop Downs'!$A$3,0.9,'Route Analysis Tool'!J130='Drop Downs'!$A$4,0.8)</f>
        <v>0.8</v>
      </c>
      <c r="I130" s="16" t="e" cm="1">
        <f t="array" ref="I130">_xlfn.IFS('Route Analysis Tool'!M130='Drop Downs'!$E$2,0.75,'Route Analysis Tool'!M130='Drop Downs'!$E$3,0.7,'Route Analysis Tool'!M130='Drop Downs'!$E$4,0.65,'Route Analysis Tool'!M130='Drop Downs'!$E$5,0.6,'Route Analysis Tool'!M130='Drop Downs'!$E$6,0.55,'Route Analysis Tool'!M130='Drop Downs'!$E$7,0.5)</f>
        <v>#N/A</v>
      </c>
      <c r="J130" s="16" t="e" cm="1">
        <f t="array" ref="J130">_xlfn.IFS('Route Analysis Tool'!M130='Drop Downs'!$E$2,2,'Route Analysis Tool'!M130='Drop Downs'!$E$3,2,'Route Analysis Tool'!M130='Drop Downs'!$E$4,2,'Route Analysis Tool'!M130='Drop Downs'!$E$5,3,'Route Analysis Tool'!M130='Drop Downs'!$E$6,4,'Route Analysis Tool'!M130='Drop Downs'!$E$7,5)</f>
        <v>#N/A</v>
      </c>
      <c r="K130" s="16" t="str" cm="1">
        <f t="array" ref="K130">IFERROR(_xlfn.IFS('Route Analysis Tool'!N130='Drop Downs'!$F$2,1,'Route Analysis Tool'!N130='Drop Downs'!$F$3,0.8,'Route Analysis Tool'!N130='Drop Downs'!$F$4,0.9),"")</f>
        <v/>
      </c>
      <c r="L130" s="16" t="str" cm="1">
        <f t="array" ref="L130">IFERROR(_xlfn.IFS('Route Analysis Tool'!N130='Drop Downs'!$F$2,I130,'Route Analysis Tool'!N130='Drop Downs'!$F$3,K130,'Route Analysis Tool'!N130='Drop Downs'!$F$4,K130),"")</f>
        <v/>
      </c>
      <c r="M130" s="18">
        <f>'Route Analysis Tool'!K130</f>
        <v>0.8</v>
      </c>
      <c r="N130" s="18">
        <f>'Route Analysis Tool'!L130</f>
        <v>0.1</v>
      </c>
      <c r="O130" s="16" t="str" cm="1">
        <f t="array" ref="O130">IFERROR(_xlfn.IFS('Route Analysis Tool'!O130='Drop Downs'!$D$2,1,'Route Analysis Tool'!O130='Drop Downs'!$D$3,0),"")</f>
        <v/>
      </c>
      <c r="P130" s="19" t="str">
        <f t="shared" si="41"/>
        <v/>
      </c>
      <c r="Q130" s="14" t="str">
        <f t="shared" si="42"/>
        <v/>
      </c>
      <c r="R130" s="19" t="str">
        <f t="shared" si="43"/>
        <v/>
      </c>
      <c r="S130" s="19" t="str">
        <f>IFERROR(Q130*'Route Analysis Tool'!G130,"")</f>
        <v/>
      </c>
      <c r="T130" s="19" t="str">
        <f t="shared" si="44"/>
        <v/>
      </c>
      <c r="U130" s="19" t="str">
        <f t="shared" si="45"/>
        <v/>
      </c>
      <c r="V130" s="19" t="str">
        <f t="shared" si="46"/>
        <v/>
      </c>
      <c r="W130" s="19" t="str">
        <f t="shared" si="47"/>
        <v/>
      </c>
      <c r="X130" s="20" t="str">
        <f t="shared" si="48"/>
        <v/>
      </c>
      <c r="Y130" s="19" t="str">
        <f t="shared" si="49"/>
        <v/>
      </c>
      <c r="Z130" s="19" t="str">
        <f t="shared" si="39"/>
        <v/>
      </c>
      <c r="AA130" s="19" t="str">
        <f t="shared" si="50"/>
        <v/>
      </c>
      <c r="AB130" s="19" t="str">
        <f t="shared" si="51"/>
        <v/>
      </c>
      <c r="AC130" s="19" t="str">
        <f t="shared" si="52"/>
        <v/>
      </c>
      <c r="AD130" s="19" t="str">
        <f t="shared" si="53"/>
        <v/>
      </c>
      <c r="AE130" s="19" t="str">
        <f t="shared" si="54"/>
        <v/>
      </c>
      <c r="AF130" s="19" t="str">
        <f t="shared" si="55"/>
        <v/>
      </c>
      <c r="AG130" s="26" t="str">
        <f t="shared" si="56"/>
        <v/>
      </c>
      <c r="AH130" s="27" t="str">
        <f>IFERROR(O130*('Route Analysis Tool'!S130-J130)*(Calculations!F130*24),"")</f>
        <v/>
      </c>
      <c r="AI130" s="26" t="str">
        <f t="shared" si="40"/>
        <v/>
      </c>
      <c r="AJ130" s="27" t="str">
        <f>IFERROR(('Route Analysis Tool'!S130-J130)*(Calculations!G130*24),"")</f>
        <v/>
      </c>
      <c r="AK130" s="26" t="str">
        <f t="shared" si="57"/>
        <v/>
      </c>
      <c r="AL130" s="26" t="str">
        <f t="shared" si="58"/>
        <v/>
      </c>
    </row>
    <row r="131" spans="1:38" x14ac:dyDescent="0.15">
      <c r="A131" s="14" t="str">
        <f>IFERROR(VLOOKUP('Route Analysis Tool'!B131,EffTable,4,FALSE),"")</f>
        <v/>
      </c>
      <c r="B131" s="15" t="str">
        <f>IFERROR(VLOOKUP('Route Analysis Tool'!B131,EffTable,2,FALSE),"")</f>
        <v/>
      </c>
      <c r="C131" s="15" t="str">
        <f>IFERROR(VLOOKUP('Route Analysis Tool'!B131,EffTable,3,FALSE),"")</f>
        <v/>
      </c>
      <c r="D131" s="16" t="str">
        <f>IF('Route Analysis Tool'!C131="","",'Route Analysis Tool'!C131)</f>
        <v/>
      </c>
      <c r="E131" s="16" t="str">
        <f>IF('Route Analysis Tool'!D131="","",'Route Analysis Tool'!D131)</f>
        <v/>
      </c>
      <c r="F131" s="17">
        <f>'Route Analysis Tool'!H131-'Route Analysis Tool'!F131</f>
        <v>0</v>
      </c>
      <c r="G131" s="17">
        <f>'Route Analysis Tool'!E131+1-'Route Analysis Tool'!I131</f>
        <v>1</v>
      </c>
      <c r="H131" s="16" cm="1">
        <f t="array" ref="H131">_xlfn.IFS('Route Analysis Tool'!J131='Drop Downs'!$A$2,1,'Route Analysis Tool'!J131='Drop Downs'!$A$3,0.9,'Route Analysis Tool'!J131='Drop Downs'!$A$4,0.8)</f>
        <v>0.8</v>
      </c>
      <c r="I131" s="16" t="e" cm="1">
        <f t="array" ref="I131">_xlfn.IFS('Route Analysis Tool'!M131='Drop Downs'!$E$2,0.75,'Route Analysis Tool'!M131='Drop Downs'!$E$3,0.7,'Route Analysis Tool'!M131='Drop Downs'!$E$4,0.65,'Route Analysis Tool'!M131='Drop Downs'!$E$5,0.6,'Route Analysis Tool'!M131='Drop Downs'!$E$6,0.55,'Route Analysis Tool'!M131='Drop Downs'!$E$7,0.5)</f>
        <v>#N/A</v>
      </c>
      <c r="J131" s="16" t="e" cm="1">
        <f t="array" ref="J131">_xlfn.IFS('Route Analysis Tool'!M131='Drop Downs'!$E$2,2,'Route Analysis Tool'!M131='Drop Downs'!$E$3,2,'Route Analysis Tool'!M131='Drop Downs'!$E$4,2,'Route Analysis Tool'!M131='Drop Downs'!$E$5,3,'Route Analysis Tool'!M131='Drop Downs'!$E$6,4,'Route Analysis Tool'!M131='Drop Downs'!$E$7,5)</f>
        <v>#N/A</v>
      </c>
      <c r="K131" s="16" t="str" cm="1">
        <f t="array" ref="K131">IFERROR(_xlfn.IFS('Route Analysis Tool'!N131='Drop Downs'!$F$2,1,'Route Analysis Tool'!N131='Drop Downs'!$F$3,0.8,'Route Analysis Tool'!N131='Drop Downs'!$F$4,0.9),"")</f>
        <v/>
      </c>
      <c r="L131" s="16" t="str" cm="1">
        <f t="array" ref="L131">IFERROR(_xlfn.IFS('Route Analysis Tool'!N131='Drop Downs'!$F$2,I131,'Route Analysis Tool'!N131='Drop Downs'!$F$3,K131,'Route Analysis Tool'!N131='Drop Downs'!$F$4,K131),"")</f>
        <v/>
      </c>
      <c r="M131" s="18">
        <f>'Route Analysis Tool'!K131</f>
        <v>0.8</v>
      </c>
      <c r="N131" s="18">
        <f>'Route Analysis Tool'!L131</f>
        <v>0.1</v>
      </c>
      <c r="O131" s="16" t="str" cm="1">
        <f t="array" ref="O131">IFERROR(_xlfn.IFS('Route Analysis Tool'!O131='Drop Downs'!$D$2,1,'Route Analysis Tool'!O131='Drop Downs'!$D$3,0),"")</f>
        <v/>
      </c>
      <c r="P131" s="19" t="str">
        <f t="shared" si="41"/>
        <v/>
      </c>
      <c r="Q131" s="14" t="str">
        <f t="shared" si="42"/>
        <v/>
      </c>
      <c r="R131" s="19" t="str">
        <f t="shared" si="43"/>
        <v/>
      </c>
      <c r="S131" s="19" t="str">
        <f>IFERROR(Q131*'Route Analysis Tool'!G131,"")</f>
        <v/>
      </c>
      <c r="T131" s="19" t="str">
        <f t="shared" si="44"/>
        <v/>
      </c>
      <c r="U131" s="19" t="str">
        <f t="shared" si="45"/>
        <v/>
      </c>
      <c r="V131" s="19" t="str">
        <f t="shared" si="46"/>
        <v/>
      </c>
      <c r="W131" s="19" t="str">
        <f t="shared" si="47"/>
        <v/>
      </c>
      <c r="X131" s="20" t="str">
        <f t="shared" si="48"/>
        <v/>
      </c>
      <c r="Y131" s="19" t="str">
        <f t="shared" si="49"/>
        <v/>
      </c>
      <c r="Z131" s="19" t="str">
        <f t="shared" si="39"/>
        <v/>
      </c>
      <c r="AA131" s="19" t="str">
        <f t="shared" si="50"/>
        <v/>
      </c>
      <c r="AB131" s="19" t="str">
        <f t="shared" si="51"/>
        <v/>
      </c>
      <c r="AC131" s="19" t="str">
        <f t="shared" si="52"/>
        <v/>
      </c>
      <c r="AD131" s="19" t="str">
        <f t="shared" si="53"/>
        <v/>
      </c>
      <c r="AE131" s="19" t="str">
        <f t="shared" si="54"/>
        <v/>
      </c>
      <c r="AF131" s="19" t="str">
        <f t="shared" si="55"/>
        <v/>
      </c>
      <c r="AG131" s="26" t="str">
        <f t="shared" si="56"/>
        <v/>
      </c>
      <c r="AH131" s="27" t="str">
        <f>IFERROR(O131*('Route Analysis Tool'!S131-J131)*(Calculations!F131*24),"")</f>
        <v/>
      </c>
      <c r="AI131" s="26" t="str">
        <f t="shared" si="40"/>
        <v/>
      </c>
      <c r="AJ131" s="27" t="str">
        <f>IFERROR(('Route Analysis Tool'!S131-J131)*(Calculations!G131*24),"")</f>
        <v/>
      </c>
      <c r="AK131" s="26" t="str">
        <f t="shared" si="57"/>
        <v/>
      </c>
      <c r="AL131" s="26" t="str">
        <f t="shared" si="58"/>
        <v/>
      </c>
    </row>
    <row r="132" spans="1:38" x14ac:dyDescent="0.15">
      <c r="A132" s="14" t="str">
        <f>IFERROR(VLOOKUP('Route Analysis Tool'!B132,EffTable,4,FALSE),"")</f>
        <v/>
      </c>
      <c r="B132" s="15" t="str">
        <f>IFERROR(VLOOKUP('Route Analysis Tool'!B132,EffTable,2,FALSE),"")</f>
        <v/>
      </c>
      <c r="C132" s="15" t="str">
        <f>IFERROR(VLOOKUP('Route Analysis Tool'!B132,EffTable,3,FALSE),"")</f>
        <v/>
      </c>
      <c r="D132" s="16" t="str">
        <f>IF('Route Analysis Tool'!C132="","",'Route Analysis Tool'!C132)</f>
        <v/>
      </c>
      <c r="E132" s="16" t="str">
        <f>IF('Route Analysis Tool'!D132="","",'Route Analysis Tool'!D132)</f>
        <v/>
      </c>
      <c r="F132" s="17">
        <f>'Route Analysis Tool'!H132-'Route Analysis Tool'!F132</f>
        <v>0</v>
      </c>
      <c r="G132" s="17">
        <f>'Route Analysis Tool'!E132+1-'Route Analysis Tool'!I132</f>
        <v>1</v>
      </c>
      <c r="H132" s="16" cm="1">
        <f t="array" ref="H132">_xlfn.IFS('Route Analysis Tool'!J132='Drop Downs'!$A$2,1,'Route Analysis Tool'!J132='Drop Downs'!$A$3,0.9,'Route Analysis Tool'!J132='Drop Downs'!$A$4,0.8)</f>
        <v>0.8</v>
      </c>
      <c r="I132" s="16" t="e" cm="1">
        <f t="array" ref="I132">_xlfn.IFS('Route Analysis Tool'!M132='Drop Downs'!$E$2,0.75,'Route Analysis Tool'!M132='Drop Downs'!$E$3,0.7,'Route Analysis Tool'!M132='Drop Downs'!$E$4,0.65,'Route Analysis Tool'!M132='Drop Downs'!$E$5,0.6,'Route Analysis Tool'!M132='Drop Downs'!$E$6,0.55,'Route Analysis Tool'!M132='Drop Downs'!$E$7,0.5)</f>
        <v>#N/A</v>
      </c>
      <c r="J132" s="16" t="e" cm="1">
        <f t="array" ref="J132">_xlfn.IFS('Route Analysis Tool'!M132='Drop Downs'!$E$2,2,'Route Analysis Tool'!M132='Drop Downs'!$E$3,2,'Route Analysis Tool'!M132='Drop Downs'!$E$4,2,'Route Analysis Tool'!M132='Drop Downs'!$E$5,3,'Route Analysis Tool'!M132='Drop Downs'!$E$6,4,'Route Analysis Tool'!M132='Drop Downs'!$E$7,5)</f>
        <v>#N/A</v>
      </c>
      <c r="K132" s="16" t="str" cm="1">
        <f t="array" ref="K132">IFERROR(_xlfn.IFS('Route Analysis Tool'!N132='Drop Downs'!$F$2,1,'Route Analysis Tool'!N132='Drop Downs'!$F$3,0.8,'Route Analysis Tool'!N132='Drop Downs'!$F$4,0.9),"")</f>
        <v/>
      </c>
      <c r="L132" s="16" t="str" cm="1">
        <f t="array" ref="L132">IFERROR(_xlfn.IFS('Route Analysis Tool'!N132='Drop Downs'!$F$2,I132,'Route Analysis Tool'!N132='Drop Downs'!$F$3,K132,'Route Analysis Tool'!N132='Drop Downs'!$F$4,K132),"")</f>
        <v/>
      </c>
      <c r="M132" s="18">
        <f>'Route Analysis Tool'!K132</f>
        <v>0.8</v>
      </c>
      <c r="N132" s="18">
        <f>'Route Analysis Tool'!L132</f>
        <v>0.1</v>
      </c>
      <c r="O132" s="16" t="str" cm="1">
        <f t="array" ref="O132">IFERROR(_xlfn.IFS('Route Analysis Tool'!O132='Drop Downs'!$D$2,1,'Route Analysis Tool'!O132='Drop Downs'!$D$3,0),"")</f>
        <v/>
      </c>
      <c r="P132" s="19" t="str">
        <f t="shared" si="41"/>
        <v/>
      </c>
      <c r="Q132" s="14" t="str">
        <f t="shared" si="42"/>
        <v/>
      </c>
      <c r="R132" s="19" t="str">
        <f t="shared" si="43"/>
        <v/>
      </c>
      <c r="S132" s="19" t="str">
        <f>IFERROR(Q132*'Route Analysis Tool'!G132,"")</f>
        <v/>
      </c>
      <c r="T132" s="19" t="str">
        <f t="shared" si="44"/>
        <v/>
      </c>
      <c r="U132" s="19" t="str">
        <f t="shared" si="45"/>
        <v/>
      </c>
      <c r="V132" s="19" t="str">
        <f t="shared" si="46"/>
        <v/>
      </c>
      <c r="W132" s="19" t="str">
        <f t="shared" si="47"/>
        <v/>
      </c>
      <c r="X132" s="20" t="str">
        <f t="shared" si="48"/>
        <v/>
      </c>
      <c r="Y132" s="19" t="str">
        <f t="shared" si="49"/>
        <v/>
      </c>
      <c r="Z132" s="19" t="str">
        <f t="shared" si="39"/>
        <v/>
      </c>
      <c r="AA132" s="19" t="str">
        <f t="shared" si="50"/>
        <v/>
      </c>
      <c r="AB132" s="19" t="str">
        <f t="shared" si="51"/>
        <v/>
      </c>
      <c r="AC132" s="19" t="str">
        <f t="shared" si="52"/>
        <v/>
      </c>
      <c r="AD132" s="19" t="str">
        <f t="shared" si="53"/>
        <v/>
      </c>
      <c r="AE132" s="19" t="str">
        <f t="shared" si="54"/>
        <v/>
      </c>
      <c r="AF132" s="19" t="str">
        <f t="shared" si="55"/>
        <v/>
      </c>
      <c r="AG132" s="26" t="str">
        <f t="shared" si="56"/>
        <v/>
      </c>
      <c r="AH132" s="27" t="str">
        <f>IFERROR(O132*('Route Analysis Tool'!S132-J132)*(Calculations!F132*24),"")</f>
        <v/>
      </c>
      <c r="AI132" s="26" t="str">
        <f t="shared" si="40"/>
        <v/>
      </c>
      <c r="AJ132" s="27" t="str">
        <f>IFERROR(('Route Analysis Tool'!S132-J132)*(Calculations!G132*24),"")</f>
        <v/>
      </c>
      <c r="AK132" s="26" t="str">
        <f t="shared" si="57"/>
        <v/>
      </c>
      <c r="AL132" s="26" t="str">
        <f t="shared" si="58"/>
        <v/>
      </c>
    </row>
    <row r="133" spans="1:38" x14ac:dyDescent="0.15">
      <c r="A133" s="14" t="str">
        <f>IFERROR(VLOOKUP('Route Analysis Tool'!B133,EffTable,4,FALSE),"")</f>
        <v/>
      </c>
      <c r="B133" s="15" t="str">
        <f>IFERROR(VLOOKUP('Route Analysis Tool'!B133,EffTable,2,FALSE),"")</f>
        <v/>
      </c>
      <c r="C133" s="15" t="str">
        <f>IFERROR(VLOOKUP('Route Analysis Tool'!B133,EffTable,3,FALSE),"")</f>
        <v/>
      </c>
      <c r="D133" s="16" t="str">
        <f>IF('Route Analysis Tool'!C133="","",'Route Analysis Tool'!C133)</f>
        <v/>
      </c>
      <c r="E133" s="16" t="str">
        <f>IF('Route Analysis Tool'!D133="","",'Route Analysis Tool'!D133)</f>
        <v/>
      </c>
      <c r="F133" s="17">
        <f>'Route Analysis Tool'!H133-'Route Analysis Tool'!F133</f>
        <v>0</v>
      </c>
      <c r="G133" s="17">
        <f>'Route Analysis Tool'!E133+1-'Route Analysis Tool'!I133</f>
        <v>1</v>
      </c>
      <c r="H133" s="16" cm="1">
        <f t="array" ref="H133">_xlfn.IFS('Route Analysis Tool'!J133='Drop Downs'!$A$2,1,'Route Analysis Tool'!J133='Drop Downs'!$A$3,0.9,'Route Analysis Tool'!J133='Drop Downs'!$A$4,0.8)</f>
        <v>0.8</v>
      </c>
      <c r="I133" s="16" t="e" cm="1">
        <f t="array" ref="I133">_xlfn.IFS('Route Analysis Tool'!M133='Drop Downs'!$E$2,0.75,'Route Analysis Tool'!M133='Drop Downs'!$E$3,0.7,'Route Analysis Tool'!M133='Drop Downs'!$E$4,0.65,'Route Analysis Tool'!M133='Drop Downs'!$E$5,0.6,'Route Analysis Tool'!M133='Drop Downs'!$E$6,0.55,'Route Analysis Tool'!M133='Drop Downs'!$E$7,0.5)</f>
        <v>#N/A</v>
      </c>
      <c r="J133" s="16" t="e" cm="1">
        <f t="array" ref="J133">_xlfn.IFS('Route Analysis Tool'!M133='Drop Downs'!$E$2,2,'Route Analysis Tool'!M133='Drop Downs'!$E$3,2,'Route Analysis Tool'!M133='Drop Downs'!$E$4,2,'Route Analysis Tool'!M133='Drop Downs'!$E$5,3,'Route Analysis Tool'!M133='Drop Downs'!$E$6,4,'Route Analysis Tool'!M133='Drop Downs'!$E$7,5)</f>
        <v>#N/A</v>
      </c>
      <c r="K133" s="16" t="str" cm="1">
        <f t="array" ref="K133">IFERROR(_xlfn.IFS('Route Analysis Tool'!N133='Drop Downs'!$F$2,1,'Route Analysis Tool'!N133='Drop Downs'!$F$3,0.8,'Route Analysis Tool'!N133='Drop Downs'!$F$4,0.9),"")</f>
        <v/>
      </c>
      <c r="L133" s="16" t="str" cm="1">
        <f t="array" ref="L133">IFERROR(_xlfn.IFS('Route Analysis Tool'!N133='Drop Downs'!$F$2,I133,'Route Analysis Tool'!N133='Drop Downs'!$F$3,K133,'Route Analysis Tool'!N133='Drop Downs'!$F$4,K133),"")</f>
        <v/>
      </c>
      <c r="M133" s="18">
        <f>'Route Analysis Tool'!K133</f>
        <v>0.8</v>
      </c>
      <c r="N133" s="18">
        <f>'Route Analysis Tool'!L133</f>
        <v>0.1</v>
      </c>
      <c r="O133" s="16" t="str" cm="1">
        <f t="array" ref="O133">IFERROR(_xlfn.IFS('Route Analysis Tool'!O133='Drop Downs'!$D$2,1,'Route Analysis Tool'!O133='Drop Downs'!$D$3,0),"")</f>
        <v/>
      </c>
      <c r="P133" s="19" t="str">
        <f t="shared" si="41"/>
        <v/>
      </c>
      <c r="Q133" s="14" t="str">
        <f t="shared" si="42"/>
        <v/>
      </c>
      <c r="R133" s="19" t="str">
        <f t="shared" si="43"/>
        <v/>
      </c>
      <c r="S133" s="19" t="str">
        <f>IFERROR(Q133*'Route Analysis Tool'!G133,"")</f>
        <v/>
      </c>
      <c r="T133" s="19" t="str">
        <f t="shared" si="44"/>
        <v/>
      </c>
      <c r="U133" s="19" t="str">
        <f t="shared" si="45"/>
        <v/>
      </c>
      <c r="V133" s="19" t="str">
        <f t="shared" si="46"/>
        <v/>
      </c>
      <c r="W133" s="19" t="str">
        <f t="shared" si="47"/>
        <v/>
      </c>
      <c r="X133" s="20" t="str">
        <f t="shared" si="48"/>
        <v/>
      </c>
      <c r="Y133" s="19" t="str">
        <f t="shared" si="49"/>
        <v/>
      </c>
      <c r="Z133" s="19" t="str">
        <f t="shared" si="39"/>
        <v/>
      </c>
      <c r="AA133" s="19" t="str">
        <f t="shared" si="50"/>
        <v/>
      </c>
      <c r="AB133" s="19" t="str">
        <f t="shared" si="51"/>
        <v/>
      </c>
      <c r="AC133" s="19" t="str">
        <f t="shared" si="52"/>
        <v/>
      </c>
      <c r="AD133" s="19" t="str">
        <f t="shared" si="53"/>
        <v/>
      </c>
      <c r="AE133" s="19" t="str">
        <f t="shared" si="54"/>
        <v/>
      </c>
      <c r="AF133" s="19" t="str">
        <f t="shared" si="55"/>
        <v/>
      </c>
      <c r="AG133" s="26" t="str">
        <f t="shared" si="56"/>
        <v/>
      </c>
      <c r="AH133" s="27" t="str">
        <f>IFERROR(O133*('Route Analysis Tool'!S133-J133)*(Calculations!F133*24),"")</f>
        <v/>
      </c>
      <c r="AI133" s="26" t="str">
        <f t="shared" si="40"/>
        <v/>
      </c>
      <c r="AJ133" s="27" t="str">
        <f>IFERROR(('Route Analysis Tool'!S133-J133)*(Calculations!G133*24),"")</f>
        <v/>
      </c>
      <c r="AK133" s="26" t="str">
        <f t="shared" si="57"/>
        <v/>
      </c>
      <c r="AL133" s="26" t="str">
        <f t="shared" si="58"/>
        <v/>
      </c>
    </row>
    <row r="134" spans="1:38" x14ac:dyDescent="0.15">
      <c r="A134" s="14" t="str">
        <f>IFERROR(VLOOKUP('Route Analysis Tool'!B134,EffTable,4,FALSE),"")</f>
        <v/>
      </c>
      <c r="B134" s="15" t="str">
        <f>IFERROR(VLOOKUP('Route Analysis Tool'!B134,EffTable,2,FALSE),"")</f>
        <v/>
      </c>
      <c r="C134" s="15" t="str">
        <f>IFERROR(VLOOKUP('Route Analysis Tool'!B134,EffTable,3,FALSE),"")</f>
        <v/>
      </c>
      <c r="D134" s="16" t="str">
        <f>IF('Route Analysis Tool'!C134="","",'Route Analysis Tool'!C134)</f>
        <v/>
      </c>
      <c r="E134" s="16" t="str">
        <f>IF('Route Analysis Tool'!D134="","",'Route Analysis Tool'!D134)</f>
        <v/>
      </c>
      <c r="F134" s="17">
        <f>'Route Analysis Tool'!H134-'Route Analysis Tool'!F134</f>
        <v>0</v>
      </c>
      <c r="G134" s="17">
        <f>'Route Analysis Tool'!E134+1-'Route Analysis Tool'!I134</f>
        <v>1</v>
      </c>
      <c r="H134" s="16" cm="1">
        <f t="array" ref="H134">_xlfn.IFS('Route Analysis Tool'!J134='Drop Downs'!$A$2,1,'Route Analysis Tool'!J134='Drop Downs'!$A$3,0.9,'Route Analysis Tool'!J134='Drop Downs'!$A$4,0.8)</f>
        <v>0.8</v>
      </c>
      <c r="I134" s="16" t="e" cm="1">
        <f t="array" ref="I134">_xlfn.IFS('Route Analysis Tool'!M134='Drop Downs'!$E$2,0.75,'Route Analysis Tool'!M134='Drop Downs'!$E$3,0.7,'Route Analysis Tool'!M134='Drop Downs'!$E$4,0.65,'Route Analysis Tool'!M134='Drop Downs'!$E$5,0.6,'Route Analysis Tool'!M134='Drop Downs'!$E$6,0.55,'Route Analysis Tool'!M134='Drop Downs'!$E$7,0.5)</f>
        <v>#N/A</v>
      </c>
      <c r="J134" s="16" t="e" cm="1">
        <f t="array" ref="J134">_xlfn.IFS('Route Analysis Tool'!M134='Drop Downs'!$E$2,2,'Route Analysis Tool'!M134='Drop Downs'!$E$3,2,'Route Analysis Tool'!M134='Drop Downs'!$E$4,2,'Route Analysis Tool'!M134='Drop Downs'!$E$5,3,'Route Analysis Tool'!M134='Drop Downs'!$E$6,4,'Route Analysis Tool'!M134='Drop Downs'!$E$7,5)</f>
        <v>#N/A</v>
      </c>
      <c r="K134" s="16" t="str" cm="1">
        <f t="array" ref="K134">IFERROR(_xlfn.IFS('Route Analysis Tool'!N134='Drop Downs'!$F$2,1,'Route Analysis Tool'!N134='Drop Downs'!$F$3,0.8,'Route Analysis Tool'!N134='Drop Downs'!$F$4,0.9),"")</f>
        <v/>
      </c>
      <c r="L134" s="16" t="str" cm="1">
        <f t="array" ref="L134">IFERROR(_xlfn.IFS('Route Analysis Tool'!N134='Drop Downs'!$F$2,I134,'Route Analysis Tool'!N134='Drop Downs'!$F$3,K134,'Route Analysis Tool'!N134='Drop Downs'!$F$4,K134),"")</f>
        <v/>
      </c>
      <c r="M134" s="18">
        <f>'Route Analysis Tool'!K134</f>
        <v>0.8</v>
      </c>
      <c r="N134" s="18">
        <f>'Route Analysis Tool'!L134</f>
        <v>0.1</v>
      </c>
      <c r="O134" s="16" t="str" cm="1">
        <f t="array" ref="O134">IFERROR(_xlfn.IFS('Route Analysis Tool'!O134='Drop Downs'!$D$2,1,'Route Analysis Tool'!O134='Drop Downs'!$D$3,0),"")</f>
        <v/>
      </c>
      <c r="P134" s="19" t="str">
        <f t="shared" si="41"/>
        <v/>
      </c>
      <c r="Q134" s="14" t="str">
        <f t="shared" si="42"/>
        <v/>
      </c>
      <c r="R134" s="19" t="str">
        <f t="shared" si="43"/>
        <v/>
      </c>
      <c r="S134" s="19" t="str">
        <f>IFERROR(Q134*'Route Analysis Tool'!G134,"")</f>
        <v/>
      </c>
      <c r="T134" s="19" t="str">
        <f t="shared" si="44"/>
        <v/>
      </c>
      <c r="U134" s="19" t="str">
        <f t="shared" si="45"/>
        <v/>
      </c>
      <c r="V134" s="19" t="str">
        <f t="shared" si="46"/>
        <v/>
      </c>
      <c r="W134" s="19" t="str">
        <f t="shared" si="47"/>
        <v/>
      </c>
      <c r="X134" s="20" t="str">
        <f t="shared" si="48"/>
        <v/>
      </c>
      <c r="Y134" s="19" t="str">
        <f t="shared" si="49"/>
        <v/>
      </c>
      <c r="Z134" s="19" t="str">
        <f t="shared" ref="Z134:Z155" si="59">IFERROR((B134*M134)-S134,"")</f>
        <v/>
      </c>
      <c r="AA134" s="19" t="str">
        <f t="shared" si="50"/>
        <v/>
      </c>
      <c r="AB134" s="19" t="str">
        <f t="shared" si="51"/>
        <v/>
      </c>
      <c r="AC134" s="19" t="str">
        <f t="shared" si="52"/>
        <v/>
      </c>
      <c r="AD134" s="19" t="str">
        <f t="shared" si="53"/>
        <v/>
      </c>
      <c r="AE134" s="19" t="str">
        <f t="shared" si="54"/>
        <v/>
      </c>
      <c r="AF134" s="19" t="str">
        <f t="shared" si="55"/>
        <v/>
      </c>
      <c r="AG134" s="26" t="str">
        <f t="shared" si="56"/>
        <v/>
      </c>
      <c r="AH134" s="27" t="str">
        <f>IFERROR(O134*('Route Analysis Tool'!S134-J134)*(Calculations!F134*24),"")</f>
        <v/>
      </c>
      <c r="AI134" s="26" t="str">
        <f t="shared" ref="AI134:AI155" si="60">IFERROR(IF(AH134&gt;=R134,Z134/B134,(W134+AH134-S134)/B134),"")</f>
        <v/>
      </c>
      <c r="AJ134" s="27" t="str">
        <f>IFERROR(('Route Analysis Tool'!S134-J134)*(Calculations!G134*24),"")</f>
        <v/>
      </c>
      <c r="AK134" s="26" t="str">
        <f t="shared" si="57"/>
        <v/>
      </c>
      <c r="AL134" s="26" t="str">
        <f t="shared" si="58"/>
        <v/>
      </c>
    </row>
    <row r="135" spans="1:38" x14ac:dyDescent="0.15">
      <c r="A135" s="14" t="str">
        <f>IFERROR(VLOOKUP('Route Analysis Tool'!B135,EffTable,4,FALSE),"")</f>
        <v/>
      </c>
      <c r="B135" s="15" t="str">
        <f>IFERROR(VLOOKUP('Route Analysis Tool'!B135,EffTable,2,FALSE),"")</f>
        <v/>
      </c>
      <c r="C135" s="15" t="str">
        <f>IFERROR(VLOOKUP('Route Analysis Tool'!B135,EffTable,3,FALSE),"")</f>
        <v/>
      </c>
      <c r="D135" s="16" t="str">
        <f>IF('Route Analysis Tool'!C135="","",'Route Analysis Tool'!C135)</f>
        <v/>
      </c>
      <c r="E135" s="16" t="str">
        <f>IF('Route Analysis Tool'!D135="","",'Route Analysis Tool'!D135)</f>
        <v/>
      </c>
      <c r="F135" s="17">
        <f>'Route Analysis Tool'!H135-'Route Analysis Tool'!F135</f>
        <v>0</v>
      </c>
      <c r="G135" s="17">
        <f>'Route Analysis Tool'!E135+1-'Route Analysis Tool'!I135</f>
        <v>1</v>
      </c>
      <c r="H135" s="16" cm="1">
        <f t="array" ref="H135">_xlfn.IFS('Route Analysis Tool'!J135='Drop Downs'!$A$2,1,'Route Analysis Tool'!J135='Drop Downs'!$A$3,0.9,'Route Analysis Tool'!J135='Drop Downs'!$A$4,0.8)</f>
        <v>0.8</v>
      </c>
      <c r="I135" s="16" t="e" cm="1">
        <f t="array" ref="I135">_xlfn.IFS('Route Analysis Tool'!M135='Drop Downs'!$E$2,0.75,'Route Analysis Tool'!M135='Drop Downs'!$E$3,0.7,'Route Analysis Tool'!M135='Drop Downs'!$E$4,0.65,'Route Analysis Tool'!M135='Drop Downs'!$E$5,0.6,'Route Analysis Tool'!M135='Drop Downs'!$E$6,0.55,'Route Analysis Tool'!M135='Drop Downs'!$E$7,0.5)</f>
        <v>#N/A</v>
      </c>
      <c r="J135" s="16" t="e" cm="1">
        <f t="array" ref="J135">_xlfn.IFS('Route Analysis Tool'!M135='Drop Downs'!$E$2,2,'Route Analysis Tool'!M135='Drop Downs'!$E$3,2,'Route Analysis Tool'!M135='Drop Downs'!$E$4,2,'Route Analysis Tool'!M135='Drop Downs'!$E$5,3,'Route Analysis Tool'!M135='Drop Downs'!$E$6,4,'Route Analysis Tool'!M135='Drop Downs'!$E$7,5)</f>
        <v>#N/A</v>
      </c>
      <c r="K135" s="16" t="str" cm="1">
        <f t="array" ref="K135">IFERROR(_xlfn.IFS('Route Analysis Tool'!N135='Drop Downs'!$F$2,1,'Route Analysis Tool'!N135='Drop Downs'!$F$3,0.8,'Route Analysis Tool'!N135='Drop Downs'!$F$4,0.9),"")</f>
        <v/>
      </c>
      <c r="L135" s="16" t="str" cm="1">
        <f t="array" ref="L135">IFERROR(_xlfn.IFS('Route Analysis Tool'!N135='Drop Downs'!$F$2,I135,'Route Analysis Tool'!N135='Drop Downs'!$F$3,K135,'Route Analysis Tool'!N135='Drop Downs'!$F$4,K135),"")</f>
        <v/>
      </c>
      <c r="M135" s="18">
        <f>'Route Analysis Tool'!K135</f>
        <v>0.8</v>
      </c>
      <c r="N135" s="18">
        <f>'Route Analysis Tool'!L135</f>
        <v>0.1</v>
      </c>
      <c r="O135" s="16" t="str" cm="1">
        <f t="array" ref="O135">IFERROR(_xlfn.IFS('Route Analysis Tool'!O135='Drop Downs'!$D$2,1,'Route Analysis Tool'!O135='Drop Downs'!$D$3,0),"")</f>
        <v/>
      </c>
      <c r="P135" s="19" t="str">
        <f t="shared" si="41"/>
        <v/>
      </c>
      <c r="Q135" s="14" t="str">
        <f t="shared" si="42"/>
        <v/>
      </c>
      <c r="R135" s="19" t="str">
        <f t="shared" si="43"/>
        <v/>
      </c>
      <c r="S135" s="19" t="str">
        <f>IFERROR(Q135*'Route Analysis Tool'!G135,"")</f>
        <v/>
      </c>
      <c r="T135" s="19" t="str">
        <f t="shared" si="44"/>
        <v/>
      </c>
      <c r="U135" s="19" t="str">
        <f t="shared" si="45"/>
        <v/>
      </c>
      <c r="V135" s="19" t="str">
        <f t="shared" si="46"/>
        <v/>
      </c>
      <c r="W135" s="19" t="str">
        <f t="shared" si="47"/>
        <v/>
      </c>
      <c r="X135" s="20" t="str">
        <f t="shared" si="48"/>
        <v/>
      </c>
      <c r="Y135" s="19" t="str">
        <f t="shared" si="49"/>
        <v/>
      </c>
      <c r="Z135" s="19" t="str">
        <f t="shared" si="59"/>
        <v/>
      </c>
      <c r="AA135" s="19" t="str">
        <f t="shared" si="50"/>
        <v/>
      </c>
      <c r="AB135" s="19" t="str">
        <f t="shared" si="51"/>
        <v/>
      </c>
      <c r="AC135" s="19" t="str">
        <f t="shared" si="52"/>
        <v/>
      </c>
      <c r="AD135" s="19" t="str">
        <f t="shared" si="53"/>
        <v/>
      </c>
      <c r="AE135" s="19" t="str">
        <f t="shared" si="54"/>
        <v/>
      </c>
      <c r="AF135" s="19" t="str">
        <f t="shared" si="55"/>
        <v/>
      </c>
      <c r="AG135" s="26" t="str">
        <f t="shared" si="56"/>
        <v/>
      </c>
      <c r="AH135" s="27" t="str">
        <f>IFERROR(O135*('Route Analysis Tool'!S135-J135)*(Calculations!F135*24),"")</f>
        <v/>
      </c>
      <c r="AI135" s="26" t="str">
        <f t="shared" si="60"/>
        <v/>
      </c>
      <c r="AJ135" s="27" t="str">
        <f>IFERROR(('Route Analysis Tool'!S135-J135)*(Calculations!G135*24),"")</f>
        <v/>
      </c>
      <c r="AK135" s="26" t="str">
        <f t="shared" si="57"/>
        <v/>
      </c>
      <c r="AL135" s="26" t="str">
        <f t="shared" si="58"/>
        <v/>
      </c>
    </row>
    <row r="136" spans="1:38" x14ac:dyDescent="0.15">
      <c r="A136" s="14" t="str">
        <f>IFERROR(VLOOKUP('Route Analysis Tool'!B136,EffTable,4,FALSE),"")</f>
        <v/>
      </c>
      <c r="B136" s="15" t="str">
        <f>IFERROR(VLOOKUP('Route Analysis Tool'!B136,EffTable,2,FALSE),"")</f>
        <v/>
      </c>
      <c r="C136" s="15" t="str">
        <f>IFERROR(VLOOKUP('Route Analysis Tool'!B136,EffTable,3,FALSE),"")</f>
        <v/>
      </c>
      <c r="D136" s="16" t="str">
        <f>IF('Route Analysis Tool'!C136="","",'Route Analysis Tool'!C136)</f>
        <v/>
      </c>
      <c r="E136" s="16" t="str">
        <f>IF('Route Analysis Tool'!D136="","",'Route Analysis Tool'!D136)</f>
        <v/>
      </c>
      <c r="F136" s="17">
        <f>'Route Analysis Tool'!H136-'Route Analysis Tool'!F136</f>
        <v>0</v>
      </c>
      <c r="G136" s="17">
        <f>'Route Analysis Tool'!E136+1-'Route Analysis Tool'!I136</f>
        <v>1</v>
      </c>
      <c r="H136" s="16" cm="1">
        <f t="array" ref="H136">_xlfn.IFS('Route Analysis Tool'!J136='Drop Downs'!$A$2,1,'Route Analysis Tool'!J136='Drop Downs'!$A$3,0.9,'Route Analysis Tool'!J136='Drop Downs'!$A$4,0.8)</f>
        <v>0.8</v>
      </c>
      <c r="I136" s="16" t="e" cm="1">
        <f t="array" ref="I136">_xlfn.IFS('Route Analysis Tool'!M136='Drop Downs'!$E$2,0.75,'Route Analysis Tool'!M136='Drop Downs'!$E$3,0.7,'Route Analysis Tool'!M136='Drop Downs'!$E$4,0.65,'Route Analysis Tool'!M136='Drop Downs'!$E$5,0.6,'Route Analysis Tool'!M136='Drop Downs'!$E$6,0.55,'Route Analysis Tool'!M136='Drop Downs'!$E$7,0.5)</f>
        <v>#N/A</v>
      </c>
      <c r="J136" s="16" t="e" cm="1">
        <f t="array" ref="J136">_xlfn.IFS('Route Analysis Tool'!M136='Drop Downs'!$E$2,2,'Route Analysis Tool'!M136='Drop Downs'!$E$3,2,'Route Analysis Tool'!M136='Drop Downs'!$E$4,2,'Route Analysis Tool'!M136='Drop Downs'!$E$5,3,'Route Analysis Tool'!M136='Drop Downs'!$E$6,4,'Route Analysis Tool'!M136='Drop Downs'!$E$7,5)</f>
        <v>#N/A</v>
      </c>
      <c r="K136" s="16" t="str" cm="1">
        <f t="array" ref="K136">IFERROR(_xlfn.IFS('Route Analysis Tool'!N136='Drop Downs'!$F$2,1,'Route Analysis Tool'!N136='Drop Downs'!$F$3,0.8,'Route Analysis Tool'!N136='Drop Downs'!$F$4,0.9),"")</f>
        <v/>
      </c>
      <c r="L136" s="16" t="str" cm="1">
        <f t="array" ref="L136">IFERROR(_xlfn.IFS('Route Analysis Tool'!N136='Drop Downs'!$F$2,I136,'Route Analysis Tool'!N136='Drop Downs'!$F$3,K136,'Route Analysis Tool'!N136='Drop Downs'!$F$4,K136),"")</f>
        <v/>
      </c>
      <c r="M136" s="18">
        <f>'Route Analysis Tool'!K136</f>
        <v>0.8</v>
      </c>
      <c r="N136" s="18">
        <f>'Route Analysis Tool'!L136</f>
        <v>0.1</v>
      </c>
      <c r="O136" s="16" t="str" cm="1">
        <f t="array" ref="O136">IFERROR(_xlfn.IFS('Route Analysis Tool'!O136='Drop Downs'!$D$2,1,'Route Analysis Tool'!O136='Drop Downs'!$D$3,0),"")</f>
        <v/>
      </c>
      <c r="P136" s="19" t="str">
        <f t="shared" si="41"/>
        <v/>
      </c>
      <c r="Q136" s="14" t="str">
        <f t="shared" si="42"/>
        <v/>
      </c>
      <c r="R136" s="19" t="str">
        <f t="shared" si="43"/>
        <v/>
      </c>
      <c r="S136" s="19" t="str">
        <f>IFERROR(Q136*'Route Analysis Tool'!G136,"")</f>
        <v/>
      </c>
      <c r="T136" s="19" t="str">
        <f t="shared" si="44"/>
        <v/>
      </c>
      <c r="U136" s="19" t="str">
        <f t="shared" si="45"/>
        <v/>
      </c>
      <c r="V136" s="19" t="str">
        <f t="shared" si="46"/>
        <v/>
      </c>
      <c r="W136" s="19" t="str">
        <f t="shared" si="47"/>
        <v/>
      </c>
      <c r="X136" s="20" t="str">
        <f t="shared" si="48"/>
        <v/>
      </c>
      <c r="Y136" s="19" t="str">
        <f t="shared" si="49"/>
        <v/>
      </c>
      <c r="Z136" s="19" t="str">
        <f t="shared" si="59"/>
        <v/>
      </c>
      <c r="AA136" s="19" t="str">
        <f t="shared" si="50"/>
        <v/>
      </c>
      <c r="AB136" s="19" t="str">
        <f t="shared" si="51"/>
        <v/>
      </c>
      <c r="AC136" s="19" t="str">
        <f t="shared" si="52"/>
        <v/>
      </c>
      <c r="AD136" s="19" t="str">
        <f t="shared" si="53"/>
        <v/>
      </c>
      <c r="AE136" s="19" t="str">
        <f t="shared" si="54"/>
        <v/>
      </c>
      <c r="AF136" s="19" t="str">
        <f t="shared" si="55"/>
        <v/>
      </c>
      <c r="AG136" s="26" t="str">
        <f t="shared" si="56"/>
        <v/>
      </c>
      <c r="AH136" s="27" t="str">
        <f>IFERROR(O136*('Route Analysis Tool'!S136-J136)*(Calculations!F136*24),"")</f>
        <v/>
      </c>
      <c r="AI136" s="26" t="str">
        <f t="shared" si="60"/>
        <v/>
      </c>
      <c r="AJ136" s="27" t="str">
        <f>IFERROR(('Route Analysis Tool'!S136-J136)*(Calculations!G136*24),"")</f>
        <v/>
      </c>
      <c r="AK136" s="26" t="str">
        <f t="shared" si="57"/>
        <v/>
      </c>
      <c r="AL136" s="26" t="str">
        <f t="shared" si="58"/>
        <v/>
      </c>
    </row>
    <row r="137" spans="1:38" x14ac:dyDescent="0.15">
      <c r="A137" s="14" t="str">
        <f>IFERROR(VLOOKUP('Route Analysis Tool'!B137,EffTable,4,FALSE),"")</f>
        <v/>
      </c>
      <c r="B137" s="15" t="str">
        <f>IFERROR(VLOOKUP('Route Analysis Tool'!B137,EffTable,2,FALSE),"")</f>
        <v/>
      </c>
      <c r="C137" s="15" t="str">
        <f>IFERROR(VLOOKUP('Route Analysis Tool'!B137,EffTable,3,FALSE),"")</f>
        <v/>
      </c>
      <c r="D137" s="16" t="str">
        <f>IF('Route Analysis Tool'!C137="","",'Route Analysis Tool'!C137)</f>
        <v/>
      </c>
      <c r="E137" s="16" t="str">
        <f>IF('Route Analysis Tool'!D137="","",'Route Analysis Tool'!D137)</f>
        <v/>
      </c>
      <c r="F137" s="17">
        <f>'Route Analysis Tool'!H137-'Route Analysis Tool'!F137</f>
        <v>0</v>
      </c>
      <c r="G137" s="17">
        <f>'Route Analysis Tool'!E137+1-'Route Analysis Tool'!I137</f>
        <v>1</v>
      </c>
      <c r="H137" s="16" cm="1">
        <f t="array" ref="H137">_xlfn.IFS('Route Analysis Tool'!J137='Drop Downs'!$A$2,1,'Route Analysis Tool'!J137='Drop Downs'!$A$3,0.9,'Route Analysis Tool'!J137='Drop Downs'!$A$4,0.8)</f>
        <v>0.8</v>
      </c>
      <c r="I137" s="16" t="e" cm="1">
        <f t="array" ref="I137">_xlfn.IFS('Route Analysis Tool'!M137='Drop Downs'!$E$2,0.75,'Route Analysis Tool'!M137='Drop Downs'!$E$3,0.7,'Route Analysis Tool'!M137='Drop Downs'!$E$4,0.65,'Route Analysis Tool'!M137='Drop Downs'!$E$5,0.6,'Route Analysis Tool'!M137='Drop Downs'!$E$6,0.55,'Route Analysis Tool'!M137='Drop Downs'!$E$7,0.5)</f>
        <v>#N/A</v>
      </c>
      <c r="J137" s="16" t="e" cm="1">
        <f t="array" ref="J137">_xlfn.IFS('Route Analysis Tool'!M137='Drop Downs'!$E$2,2,'Route Analysis Tool'!M137='Drop Downs'!$E$3,2,'Route Analysis Tool'!M137='Drop Downs'!$E$4,2,'Route Analysis Tool'!M137='Drop Downs'!$E$5,3,'Route Analysis Tool'!M137='Drop Downs'!$E$6,4,'Route Analysis Tool'!M137='Drop Downs'!$E$7,5)</f>
        <v>#N/A</v>
      </c>
      <c r="K137" s="16" t="str" cm="1">
        <f t="array" ref="K137">IFERROR(_xlfn.IFS('Route Analysis Tool'!N137='Drop Downs'!$F$2,1,'Route Analysis Tool'!N137='Drop Downs'!$F$3,0.8,'Route Analysis Tool'!N137='Drop Downs'!$F$4,0.9),"")</f>
        <v/>
      </c>
      <c r="L137" s="16" t="str" cm="1">
        <f t="array" ref="L137">IFERROR(_xlfn.IFS('Route Analysis Tool'!N137='Drop Downs'!$F$2,I137,'Route Analysis Tool'!N137='Drop Downs'!$F$3,K137,'Route Analysis Tool'!N137='Drop Downs'!$F$4,K137),"")</f>
        <v/>
      </c>
      <c r="M137" s="18">
        <f>'Route Analysis Tool'!K137</f>
        <v>0.8</v>
      </c>
      <c r="N137" s="18">
        <f>'Route Analysis Tool'!L137</f>
        <v>0.1</v>
      </c>
      <c r="O137" s="16" t="str" cm="1">
        <f t="array" ref="O137">IFERROR(_xlfn.IFS('Route Analysis Tool'!O137='Drop Downs'!$D$2,1,'Route Analysis Tool'!O137='Drop Downs'!$D$3,0),"")</f>
        <v/>
      </c>
      <c r="P137" s="19" t="str">
        <f t="shared" si="41"/>
        <v/>
      </c>
      <c r="Q137" s="14" t="str">
        <f t="shared" si="42"/>
        <v/>
      </c>
      <c r="R137" s="19" t="str">
        <f t="shared" si="43"/>
        <v/>
      </c>
      <c r="S137" s="19" t="str">
        <f>IFERROR(Q137*'Route Analysis Tool'!G137,"")</f>
        <v/>
      </c>
      <c r="T137" s="19" t="str">
        <f t="shared" si="44"/>
        <v/>
      </c>
      <c r="U137" s="19" t="str">
        <f t="shared" si="45"/>
        <v/>
      </c>
      <c r="V137" s="19" t="str">
        <f t="shared" si="46"/>
        <v/>
      </c>
      <c r="W137" s="19" t="str">
        <f t="shared" si="47"/>
        <v/>
      </c>
      <c r="X137" s="20" t="str">
        <f t="shared" si="48"/>
        <v/>
      </c>
      <c r="Y137" s="19" t="str">
        <f t="shared" si="49"/>
        <v/>
      </c>
      <c r="Z137" s="19" t="str">
        <f t="shared" si="59"/>
        <v/>
      </c>
      <c r="AA137" s="19" t="str">
        <f t="shared" si="50"/>
        <v/>
      </c>
      <c r="AB137" s="19" t="str">
        <f t="shared" si="51"/>
        <v/>
      </c>
      <c r="AC137" s="19" t="str">
        <f t="shared" si="52"/>
        <v/>
      </c>
      <c r="AD137" s="19" t="str">
        <f t="shared" si="53"/>
        <v/>
      </c>
      <c r="AE137" s="19" t="str">
        <f t="shared" si="54"/>
        <v/>
      </c>
      <c r="AF137" s="19" t="str">
        <f t="shared" si="55"/>
        <v/>
      </c>
      <c r="AG137" s="26" t="str">
        <f t="shared" si="56"/>
        <v/>
      </c>
      <c r="AH137" s="27" t="str">
        <f>IFERROR(O137*('Route Analysis Tool'!S137-J137)*(Calculations!F137*24),"")</f>
        <v/>
      </c>
      <c r="AI137" s="26" t="str">
        <f t="shared" si="60"/>
        <v/>
      </c>
      <c r="AJ137" s="27" t="str">
        <f>IFERROR(('Route Analysis Tool'!S137-J137)*(Calculations!G137*24),"")</f>
        <v/>
      </c>
      <c r="AK137" s="26" t="str">
        <f t="shared" si="57"/>
        <v/>
      </c>
      <c r="AL137" s="26" t="str">
        <f t="shared" si="58"/>
        <v/>
      </c>
    </row>
    <row r="138" spans="1:38" x14ac:dyDescent="0.15">
      <c r="A138" s="14" t="str">
        <f>IFERROR(VLOOKUP('Route Analysis Tool'!B138,EffTable,4,FALSE),"")</f>
        <v/>
      </c>
      <c r="B138" s="15" t="str">
        <f>IFERROR(VLOOKUP('Route Analysis Tool'!B138,EffTable,2,FALSE),"")</f>
        <v/>
      </c>
      <c r="C138" s="15" t="str">
        <f>IFERROR(VLOOKUP('Route Analysis Tool'!B138,EffTable,3,FALSE),"")</f>
        <v/>
      </c>
      <c r="D138" s="16" t="str">
        <f>IF('Route Analysis Tool'!C138="","",'Route Analysis Tool'!C138)</f>
        <v/>
      </c>
      <c r="E138" s="16" t="str">
        <f>IF('Route Analysis Tool'!D138="","",'Route Analysis Tool'!D138)</f>
        <v/>
      </c>
      <c r="F138" s="17">
        <f>'Route Analysis Tool'!H138-'Route Analysis Tool'!F138</f>
        <v>0</v>
      </c>
      <c r="G138" s="17">
        <f>'Route Analysis Tool'!E138+1-'Route Analysis Tool'!I138</f>
        <v>1</v>
      </c>
      <c r="H138" s="16" cm="1">
        <f t="array" ref="H138">_xlfn.IFS('Route Analysis Tool'!J138='Drop Downs'!$A$2,1,'Route Analysis Tool'!J138='Drop Downs'!$A$3,0.9,'Route Analysis Tool'!J138='Drop Downs'!$A$4,0.8)</f>
        <v>0.8</v>
      </c>
      <c r="I138" s="16" t="e" cm="1">
        <f t="array" ref="I138">_xlfn.IFS('Route Analysis Tool'!M138='Drop Downs'!$E$2,0.75,'Route Analysis Tool'!M138='Drop Downs'!$E$3,0.7,'Route Analysis Tool'!M138='Drop Downs'!$E$4,0.65,'Route Analysis Tool'!M138='Drop Downs'!$E$5,0.6,'Route Analysis Tool'!M138='Drop Downs'!$E$6,0.55,'Route Analysis Tool'!M138='Drop Downs'!$E$7,0.5)</f>
        <v>#N/A</v>
      </c>
      <c r="J138" s="16" t="e" cm="1">
        <f t="array" ref="J138">_xlfn.IFS('Route Analysis Tool'!M138='Drop Downs'!$E$2,2,'Route Analysis Tool'!M138='Drop Downs'!$E$3,2,'Route Analysis Tool'!M138='Drop Downs'!$E$4,2,'Route Analysis Tool'!M138='Drop Downs'!$E$5,3,'Route Analysis Tool'!M138='Drop Downs'!$E$6,4,'Route Analysis Tool'!M138='Drop Downs'!$E$7,5)</f>
        <v>#N/A</v>
      </c>
      <c r="K138" s="16" t="str" cm="1">
        <f t="array" ref="K138">IFERROR(_xlfn.IFS('Route Analysis Tool'!N138='Drop Downs'!$F$2,1,'Route Analysis Tool'!N138='Drop Downs'!$F$3,0.8,'Route Analysis Tool'!N138='Drop Downs'!$F$4,0.9),"")</f>
        <v/>
      </c>
      <c r="L138" s="16" t="str" cm="1">
        <f t="array" ref="L138">IFERROR(_xlfn.IFS('Route Analysis Tool'!N138='Drop Downs'!$F$2,I138,'Route Analysis Tool'!N138='Drop Downs'!$F$3,K138,'Route Analysis Tool'!N138='Drop Downs'!$F$4,K138),"")</f>
        <v/>
      </c>
      <c r="M138" s="18">
        <f>'Route Analysis Tool'!K138</f>
        <v>0.8</v>
      </c>
      <c r="N138" s="18">
        <f>'Route Analysis Tool'!L138</f>
        <v>0.1</v>
      </c>
      <c r="O138" s="16" t="str" cm="1">
        <f t="array" ref="O138">IFERROR(_xlfn.IFS('Route Analysis Tool'!O138='Drop Downs'!$D$2,1,'Route Analysis Tool'!O138='Drop Downs'!$D$3,0),"")</f>
        <v/>
      </c>
      <c r="P138" s="19" t="str">
        <f t="shared" si="41"/>
        <v/>
      </c>
      <c r="Q138" s="14" t="str">
        <f t="shared" si="42"/>
        <v/>
      </c>
      <c r="R138" s="19" t="str">
        <f t="shared" si="43"/>
        <v/>
      </c>
      <c r="S138" s="19" t="str">
        <f>IFERROR(Q138*'Route Analysis Tool'!G138,"")</f>
        <v/>
      </c>
      <c r="T138" s="19" t="str">
        <f t="shared" si="44"/>
        <v/>
      </c>
      <c r="U138" s="19" t="str">
        <f t="shared" si="45"/>
        <v/>
      </c>
      <c r="V138" s="19" t="str">
        <f t="shared" si="46"/>
        <v/>
      </c>
      <c r="W138" s="19" t="str">
        <f t="shared" si="47"/>
        <v/>
      </c>
      <c r="X138" s="20" t="str">
        <f t="shared" si="48"/>
        <v/>
      </c>
      <c r="Y138" s="19" t="str">
        <f t="shared" si="49"/>
        <v/>
      </c>
      <c r="Z138" s="19" t="str">
        <f t="shared" si="59"/>
        <v/>
      </c>
      <c r="AA138" s="19" t="str">
        <f t="shared" si="50"/>
        <v/>
      </c>
      <c r="AB138" s="19" t="str">
        <f t="shared" si="51"/>
        <v/>
      </c>
      <c r="AC138" s="19" t="str">
        <f t="shared" si="52"/>
        <v/>
      </c>
      <c r="AD138" s="19" t="str">
        <f t="shared" si="53"/>
        <v/>
      </c>
      <c r="AE138" s="19" t="str">
        <f t="shared" si="54"/>
        <v/>
      </c>
      <c r="AF138" s="19" t="str">
        <f t="shared" si="55"/>
        <v/>
      </c>
      <c r="AG138" s="26" t="str">
        <f t="shared" si="56"/>
        <v/>
      </c>
      <c r="AH138" s="27" t="str">
        <f>IFERROR(O138*('Route Analysis Tool'!S138-J138)*(Calculations!F138*24),"")</f>
        <v/>
      </c>
      <c r="AI138" s="26" t="str">
        <f t="shared" si="60"/>
        <v/>
      </c>
      <c r="AJ138" s="27" t="str">
        <f>IFERROR(('Route Analysis Tool'!S138-J138)*(Calculations!G138*24),"")</f>
        <v/>
      </c>
      <c r="AK138" s="26" t="str">
        <f t="shared" si="57"/>
        <v/>
      </c>
      <c r="AL138" s="26" t="str">
        <f t="shared" si="58"/>
        <v/>
      </c>
    </row>
    <row r="139" spans="1:38" x14ac:dyDescent="0.15">
      <c r="A139" s="14" t="str">
        <f>IFERROR(VLOOKUP('Route Analysis Tool'!B139,EffTable,4,FALSE),"")</f>
        <v/>
      </c>
      <c r="B139" s="15" t="str">
        <f>IFERROR(VLOOKUP('Route Analysis Tool'!B139,EffTable,2,FALSE),"")</f>
        <v/>
      </c>
      <c r="C139" s="15" t="str">
        <f>IFERROR(VLOOKUP('Route Analysis Tool'!B139,EffTable,3,FALSE),"")</f>
        <v/>
      </c>
      <c r="D139" s="16" t="str">
        <f>IF('Route Analysis Tool'!C139="","",'Route Analysis Tool'!C139)</f>
        <v/>
      </c>
      <c r="E139" s="16" t="str">
        <f>IF('Route Analysis Tool'!D139="","",'Route Analysis Tool'!D139)</f>
        <v/>
      </c>
      <c r="F139" s="17">
        <f>'Route Analysis Tool'!H139-'Route Analysis Tool'!F139</f>
        <v>0</v>
      </c>
      <c r="G139" s="17">
        <f>'Route Analysis Tool'!E139+1-'Route Analysis Tool'!I139</f>
        <v>1</v>
      </c>
      <c r="H139" s="16" cm="1">
        <f t="array" ref="H139">_xlfn.IFS('Route Analysis Tool'!J139='Drop Downs'!$A$2,1,'Route Analysis Tool'!J139='Drop Downs'!$A$3,0.9,'Route Analysis Tool'!J139='Drop Downs'!$A$4,0.8)</f>
        <v>0.8</v>
      </c>
      <c r="I139" s="16" t="e" cm="1">
        <f t="array" ref="I139">_xlfn.IFS('Route Analysis Tool'!M139='Drop Downs'!$E$2,0.75,'Route Analysis Tool'!M139='Drop Downs'!$E$3,0.7,'Route Analysis Tool'!M139='Drop Downs'!$E$4,0.65,'Route Analysis Tool'!M139='Drop Downs'!$E$5,0.6,'Route Analysis Tool'!M139='Drop Downs'!$E$6,0.55,'Route Analysis Tool'!M139='Drop Downs'!$E$7,0.5)</f>
        <v>#N/A</v>
      </c>
      <c r="J139" s="16" t="e" cm="1">
        <f t="array" ref="J139">_xlfn.IFS('Route Analysis Tool'!M139='Drop Downs'!$E$2,2,'Route Analysis Tool'!M139='Drop Downs'!$E$3,2,'Route Analysis Tool'!M139='Drop Downs'!$E$4,2,'Route Analysis Tool'!M139='Drop Downs'!$E$5,3,'Route Analysis Tool'!M139='Drop Downs'!$E$6,4,'Route Analysis Tool'!M139='Drop Downs'!$E$7,5)</f>
        <v>#N/A</v>
      </c>
      <c r="K139" s="16" t="str" cm="1">
        <f t="array" ref="K139">IFERROR(_xlfn.IFS('Route Analysis Tool'!N139='Drop Downs'!$F$2,1,'Route Analysis Tool'!N139='Drop Downs'!$F$3,0.8,'Route Analysis Tool'!N139='Drop Downs'!$F$4,0.9),"")</f>
        <v/>
      </c>
      <c r="L139" s="16" t="str" cm="1">
        <f t="array" ref="L139">IFERROR(_xlfn.IFS('Route Analysis Tool'!N139='Drop Downs'!$F$2,I139,'Route Analysis Tool'!N139='Drop Downs'!$F$3,K139,'Route Analysis Tool'!N139='Drop Downs'!$F$4,K139),"")</f>
        <v/>
      </c>
      <c r="M139" s="18">
        <f>'Route Analysis Tool'!K139</f>
        <v>0.8</v>
      </c>
      <c r="N139" s="18">
        <f>'Route Analysis Tool'!L139</f>
        <v>0.1</v>
      </c>
      <c r="O139" s="16" t="str" cm="1">
        <f t="array" ref="O139">IFERROR(_xlfn.IFS('Route Analysis Tool'!O139='Drop Downs'!$D$2,1,'Route Analysis Tool'!O139='Drop Downs'!$D$3,0),"")</f>
        <v/>
      </c>
      <c r="P139" s="19" t="str">
        <f t="shared" si="41"/>
        <v/>
      </c>
      <c r="Q139" s="14" t="str">
        <f t="shared" si="42"/>
        <v/>
      </c>
      <c r="R139" s="19" t="str">
        <f t="shared" si="43"/>
        <v/>
      </c>
      <c r="S139" s="19" t="str">
        <f>IFERROR(Q139*'Route Analysis Tool'!G139,"")</f>
        <v/>
      </c>
      <c r="T139" s="19" t="str">
        <f t="shared" si="44"/>
        <v/>
      </c>
      <c r="U139" s="19" t="str">
        <f t="shared" si="45"/>
        <v/>
      </c>
      <c r="V139" s="19" t="str">
        <f t="shared" si="46"/>
        <v/>
      </c>
      <c r="W139" s="19" t="str">
        <f t="shared" si="47"/>
        <v/>
      </c>
      <c r="X139" s="20" t="str">
        <f t="shared" si="48"/>
        <v/>
      </c>
      <c r="Y139" s="19" t="str">
        <f t="shared" si="49"/>
        <v/>
      </c>
      <c r="Z139" s="19" t="str">
        <f t="shared" si="59"/>
        <v/>
      </c>
      <c r="AA139" s="19" t="str">
        <f t="shared" si="50"/>
        <v/>
      </c>
      <c r="AB139" s="19" t="str">
        <f t="shared" si="51"/>
        <v/>
      </c>
      <c r="AC139" s="19" t="str">
        <f t="shared" si="52"/>
        <v/>
      </c>
      <c r="AD139" s="19" t="str">
        <f t="shared" si="53"/>
        <v/>
      </c>
      <c r="AE139" s="19" t="str">
        <f t="shared" si="54"/>
        <v/>
      </c>
      <c r="AF139" s="19" t="str">
        <f t="shared" si="55"/>
        <v/>
      </c>
      <c r="AG139" s="26" t="str">
        <f t="shared" si="56"/>
        <v/>
      </c>
      <c r="AH139" s="27" t="str">
        <f>IFERROR(O139*('Route Analysis Tool'!S139-J139)*(Calculations!F139*24),"")</f>
        <v/>
      </c>
      <c r="AI139" s="26" t="str">
        <f t="shared" si="60"/>
        <v/>
      </c>
      <c r="AJ139" s="27" t="str">
        <f>IFERROR(('Route Analysis Tool'!S139-J139)*(Calculations!G139*24),"")</f>
        <v/>
      </c>
      <c r="AK139" s="26" t="str">
        <f t="shared" si="57"/>
        <v/>
      </c>
      <c r="AL139" s="26" t="str">
        <f t="shared" si="58"/>
        <v/>
      </c>
    </row>
    <row r="140" spans="1:38" x14ac:dyDescent="0.15">
      <c r="A140" s="14" t="str">
        <f>IFERROR(VLOOKUP('Route Analysis Tool'!B140,EffTable,4,FALSE),"")</f>
        <v/>
      </c>
      <c r="B140" s="15" t="str">
        <f>IFERROR(VLOOKUP('Route Analysis Tool'!B140,EffTable,2,FALSE),"")</f>
        <v/>
      </c>
      <c r="C140" s="15" t="str">
        <f>IFERROR(VLOOKUP('Route Analysis Tool'!B140,EffTable,3,FALSE),"")</f>
        <v/>
      </c>
      <c r="D140" s="16" t="str">
        <f>IF('Route Analysis Tool'!C140="","",'Route Analysis Tool'!C140)</f>
        <v/>
      </c>
      <c r="E140" s="16" t="str">
        <f>IF('Route Analysis Tool'!D140="","",'Route Analysis Tool'!D140)</f>
        <v/>
      </c>
      <c r="F140" s="17">
        <f>'Route Analysis Tool'!H140-'Route Analysis Tool'!F140</f>
        <v>0</v>
      </c>
      <c r="G140" s="17">
        <f>'Route Analysis Tool'!E140+1-'Route Analysis Tool'!I140</f>
        <v>1</v>
      </c>
      <c r="H140" s="16" cm="1">
        <f t="array" ref="H140">_xlfn.IFS('Route Analysis Tool'!J140='Drop Downs'!$A$2,1,'Route Analysis Tool'!J140='Drop Downs'!$A$3,0.9,'Route Analysis Tool'!J140='Drop Downs'!$A$4,0.8)</f>
        <v>0.8</v>
      </c>
      <c r="I140" s="16" t="e" cm="1">
        <f t="array" ref="I140">_xlfn.IFS('Route Analysis Tool'!M140='Drop Downs'!$E$2,0.75,'Route Analysis Tool'!M140='Drop Downs'!$E$3,0.7,'Route Analysis Tool'!M140='Drop Downs'!$E$4,0.65,'Route Analysis Tool'!M140='Drop Downs'!$E$5,0.6,'Route Analysis Tool'!M140='Drop Downs'!$E$6,0.55,'Route Analysis Tool'!M140='Drop Downs'!$E$7,0.5)</f>
        <v>#N/A</v>
      </c>
      <c r="J140" s="16" t="e" cm="1">
        <f t="array" ref="J140">_xlfn.IFS('Route Analysis Tool'!M140='Drop Downs'!$E$2,2,'Route Analysis Tool'!M140='Drop Downs'!$E$3,2,'Route Analysis Tool'!M140='Drop Downs'!$E$4,2,'Route Analysis Tool'!M140='Drop Downs'!$E$5,3,'Route Analysis Tool'!M140='Drop Downs'!$E$6,4,'Route Analysis Tool'!M140='Drop Downs'!$E$7,5)</f>
        <v>#N/A</v>
      </c>
      <c r="K140" s="16" t="str" cm="1">
        <f t="array" ref="K140">IFERROR(_xlfn.IFS('Route Analysis Tool'!N140='Drop Downs'!$F$2,1,'Route Analysis Tool'!N140='Drop Downs'!$F$3,0.8,'Route Analysis Tool'!N140='Drop Downs'!$F$4,0.9),"")</f>
        <v/>
      </c>
      <c r="L140" s="16" t="str" cm="1">
        <f t="array" ref="L140">IFERROR(_xlfn.IFS('Route Analysis Tool'!N140='Drop Downs'!$F$2,I140,'Route Analysis Tool'!N140='Drop Downs'!$F$3,K140,'Route Analysis Tool'!N140='Drop Downs'!$F$4,K140),"")</f>
        <v/>
      </c>
      <c r="M140" s="18">
        <f>'Route Analysis Tool'!K140</f>
        <v>0.8</v>
      </c>
      <c r="N140" s="18">
        <f>'Route Analysis Tool'!L140</f>
        <v>0.1</v>
      </c>
      <c r="O140" s="16" t="str" cm="1">
        <f t="array" ref="O140">IFERROR(_xlfn.IFS('Route Analysis Tool'!O140='Drop Downs'!$D$2,1,'Route Analysis Tool'!O140='Drop Downs'!$D$3,0),"")</f>
        <v/>
      </c>
      <c r="P140" s="19" t="str">
        <f t="shared" si="41"/>
        <v/>
      </c>
      <c r="Q140" s="14" t="str">
        <f t="shared" si="42"/>
        <v/>
      </c>
      <c r="R140" s="19" t="str">
        <f t="shared" si="43"/>
        <v/>
      </c>
      <c r="S140" s="19" t="str">
        <f>IFERROR(Q140*'Route Analysis Tool'!G140,"")</f>
        <v/>
      </c>
      <c r="T140" s="19" t="str">
        <f t="shared" si="44"/>
        <v/>
      </c>
      <c r="U140" s="19" t="str">
        <f t="shared" si="45"/>
        <v/>
      </c>
      <c r="V140" s="19" t="str">
        <f t="shared" si="46"/>
        <v/>
      </c>
      <c r="W140" s="19" t="str">
        <f t="shared" si="47"/>
        <v/>
      </c>
      <c r="X140" s="20" t="str">
        <f t="shared" si="48"/>
        <v/>
      </c>
      <c r="Y140" s="19" t="str">
        <f t="shared" si="49"/>
        <v/>
      </c>
      <c r="Z140" s="19" t="str">
        <f t="shared" si="59"/>
        <v/>
      </c>
      <c r="AA140" s="19" t="str">
        <f t="shared" si="50"/>
        <v/>
      </c>
      <c r="AB140" s="19" t="str">
        <f t="shared" si="51"/>
        <v/>
      </c>
      <c r="AC140" s="19" t="str">
        <f t="shared" si="52"/>
        <v/>
      </c>
      <c r="AD140" s="19" t="str">
        <f t="shared" si="53"/>
        <v/>
      </c>
      <c r="AE140" s="19" t="str">
        <f t="shared" si="54"/>
        <v/>
      </c>
      <c r="AF140" s="19" t="str">
        <f t="shared" si="55"/>
        <v/>
      </c>
      <c r="AG140" s="26" t="str">
        <f t="shared" si="56"/>
        <v/>
      </c>
      <c r="AH140" s="27" t="str">
        <f>IFERROR(O140*('Route Analysis Tool'!S140-J140)*(Calculations!F140*24),"")</f>
        <v/>
      </c>
      <c r="AI140" s="26" t="str">
        <f t="shared" si="60"/>
        <v/>
      </c>
      <c r="AJ140" s="27" t="str">
        <f>IFERROR(('Route Analysis Tool'!S140-J140)*(Calculations!G140*24),"")</f>
        <v/>
      </c>
      <c r="AK140" s="26" t="str">
        <f t="shared" si="57"/>
        <v/>
      </c>
      <c r="AL140" s="26" t="str">
        <f t="shared" si="58"/>
        <v/>
      </c>
    </row>
    <row r="141" spans="1:38" x14ac:dyDescent="0.15">
      <c r="A141" s="14" t="str">
        <f>IFERROR(VLOOKUP('Route Analysis Tool'!B141,EffTable,4,FALSE),"")</f>
        <v/>
      </c>
      <c r="B141" s="15" t="str">
        <f>IFERROR(VLOOKUP('Route Analysis Tool'!B141,EffTable,2,FALSE),"")</f>
        <v/>
      </c>
      <c r="C141" s="15" t="str">
        <f>IFERROR(VLOOKUP('Route Analysis Tool'!B141,EffTable,3,FALSE),"")</f>
        <v/>
      </c>
      <c r="D141" s="16" t="str">
        <f>IF('Route Analysis Tool'!C141="","",'Route Analysis Tool'!C141)</f>
        <v/>
      </c>
      <c r="E141" s="16" t="str">
        <f>IF('Route Analysis Tool'!D141="","",'Route Analysis Tool'!D141)</f>
        <v/>
      </c>
      <c r="F141" s="17">
        <f>'Route Analysis Tool'!H141-'Route Analysis Tool'!F141</f>
        <v>0</v>
      </c>
      <c r="G141" s="17">
        <f>'Route Analysis Tool'!E141+1-'Route Analysis Tool'!I141</f>
        <v>1</v>
      </c>
      <c r="H141" s="16" cm="1">
        <f t="array" ref="H141">_xlfn.IFS('Route Analysis Tool'!J141='Drop Downs'!$A$2,1,'Route Analysis Tool'!J141='Drop Downs'!$A$3,0.9,'Route Analysis Tool'!J141='Drop Downs'!$A$4,0.8)</f>
        <v>0.8</v>
      </c>
      <c r="I141" s="16" t="e" cm="1">
        <f t="array" ref="I141">_xlfn.IFS('Route Analysis Tool'!M141='Drop Downs'!$E$2,0.75,'Route Analysis Tool'!M141='Drop Downs'!$E$3,0.7,'Route Analysis Tool'!M141='Drop Downs'!$E$4,0.65,'Route Analysis Tool'!M141='Drop Downs'!$E$5,0.6,'Route Analysis Tool'!M141='Drop Downs'!$E$6,0.55,'Route Analysis Tool'!M141='Drop Downs'!$E$7,0.5)</f>
        <v>#N/A</v>
      </c>
      <c r="J141" s="16" t="e" cm="1">
        <f t="array" ref="J141">_xlfn.IFS('Route Analysis Tool'!M141='Drop Downs'!$E$2,2,'Route Analysis Tool'!M141='Drop Downs'!$E$3,2,'Route Analysis Tool'!M141='Drop Downs'!$E$4,2,'Route Analysis Tool'!M141='Drop Downs'!$E$5,3,'Route Analysis Tool'!M141='Drop Downs'!$E$6,4,'Route Analysis Tool'!M141='Drop Downs'!$E$7,5)</f>
        <v>#N/A</v>
      </c>
      <c r="K141" s="16" t="str" cm="1">
        <f t="array" ref="K141">IFERROR(_xlfn.IFS('Route Analysis Tool'!N141='Drop Downs'!$F$2,1,'Route Analysis Tool'!N141='Drop Downs'!$F$3,0.8,'Route Analysis Tool'!N141='Drop Downs'!$F$4,0.9),"")</f>
        <v/>
      </c>
      <c r="L141" s="16" t="str" cm="1">
        <f t="array" ref="L141">IFERROR(_xlfn.IFS('Route Analysis Tool'!N141='Drop Downs'!$F$2,I141,'Route Analysis Tool'!N141='Drop Downs'!$F$3,K141,'Route Analysis Tool'!N141='Drop Downs'!$F$4,K141),"")</f>
        <v/>
      </c>
      <c r="M141" s="18">
        <f>'Route Analysis Tool'!K141</f>
        <v>0.8</v>
      </c>
      <c r="N141" s="18">
        <f>'Route Analysis Tool'!L141</f>
        <v>0.1</v>
      </c>
      <c r="O141" s="16" t="str" cm="1">
        <f t="array" ref="O141">IFERROR(_xlfn.IFS('Route Analysis Tool'!O141='Drop Downs'!$D$2,1,'Route Analysis Tool'!O141='Drop Downs'!$D$3,0),"")</f>
        <v/>
      </c>
      <c r="P141" s="19" t="str">
        <f t="shared" si="41"/>
        <v/>
      </c>
      <c r="Q141" s="14" t="str">
        <f t="shared" si="42"/>
        <v/>
      </c>
      <c r="R141" s="19" t="str">
        <f t="shared" si="43"/>
        <v/>
      </c>
      <c r="S141" s="19" t="str">
        <f>IFERROR(Q141*'Route Analysis Tool'!G141,"")</f>
        <v/>
      </c>
      <c r="T141" s="19" t="str">
        <f t="shared" si="44"/>
        <v/>
      </c>
      <c r="U141" s="19" t="str">
        <f t="shared" si="45"/>
        <v/>
      </c>
      <c r="V141" s="19" t="str">
        <f t="shared" si="46"/>
        <v/>
      </c>
      <c r="W141" s="19" t="str">
        <f t="shared" si="47"/>
        <v/>
      </c>
      <c r="X141" s="20" t="str">
        <f t="shared" si="48"/>
        <v/>
      </c>
      <c r="Y141" s="19" t="str">
        <f t="shared" si="49"/>
        <v/>
      </c>
      <c r="Z141" s="19" t="str">
        <f t="shared" si="59"/>
        <v/>
      </c>
      <c r="AA141" s="19" t="str">
        <f t="shared" si="50"/>
        <v/>
      </c>
      <c r="AB141" s="19" t="str">
        <f t="shared" si="51"/>
        <v/>
      </c>
      <c r="AC141" s="19" t="str">
        <f t="shared" si="52"/>
        <v/>
      </c>
      <c r="AD141" s="19" t="str">
        <f t="shared" si="53"/>
        <v/>
      </c>
      <c r="AE141" s="19" t="str">
        <f t="shared" si="54"/>
        <v/>
      </c>
      <c r="AF141" s="19" t="str">
        <f t="shared" si="55"/>
        <v/>
      </c>
      <c r="AG141" s="26" t="str">
        <f t="shared" si="56"/>
        <v/>
      </c>
      <c r="AH141" s="27" t="str">
        <f>IFERROR(O141*('Route Analysis Tool'!S141-J141)*(Calculations!F141*24),"")</f>
        <v/>
      </c>
      <c r="AI141" s="26" t="str">
        <f t="shared" si="60"/>
        <v/>
      </c>
      <c r="AJ141" s="27" t="str">
        <f>IFERROR(('Route Analysis Tool'!S141-J141)*(Calculations!G141*24),"")</f>
        <v/>
      </c>
      <c r="AK141" s="26" t="str">
        <f t="shared" si="57"/>
        <v/>
      </c>
      <c r="AL141" s="26" t="str">
        <f t="shared" si="58"/>
        <v/>
      </c>
    </row>
    <row r="142" spans="1:38" x14ac:dyDescent="0.15">
      <c r="A142" s="14" t="str">
        <f>IFERROR(VLOOKUP('Route Analysis Tool'!B142,EffTable,4,FALSE),"")</f>
        <v/>
      </c>
      <c r="B142" s="15" t="str">
        <f>IFERROR(VLOOKUP('Route Analysis Tool'!B142,EffTable,2,FALSE),"")</f>
        <v/>
      </c>
      <c r="C142" s="15" t="str">
        <f>IFERROR(VLOOKUP('Route Analysis Tool'!B142,EffTable,3,FALSE),"")</f>
        <v/>
      </c>
      <c r="D142" s="16" t="str">
        <f>IF('Route Analysis Tool'!C142="","",'Route Analysis Tool'!C142)</f>
        <v/>
      </c>
      <c r="E142" s="16" t="str">
        <f>IF('Route Analysis Tool'!D142="","",'Route Analysis Tool'!D142)</f>
        <v/>
      </c>
      <c r="F142" s="17">
        <f>'Route Analysis Tool'!H142-'Route Analysis Tool'!F142</f>
        <v>0</v>
      </c>
      <c r="G142" s="17">
        <f>'Route Analysis Tool'!E142+1-'Route Analysis Tool'!I142</f>
        <v>1</v>
      </c>
      <c r="H142" s="16" cm="1">
        <f t="array" ref="H142">_xlfn.IFS('Route Analysis Tool'!J142='Drop Downs'!$A$2,1,'Route Analysis Tool'!J142='Drop Downs'!$A$3,0.9,'Route Analysis Tool'!J142='Drop Downs'!$A$4,0.8)</f>
        <v>0.8</v>
      </c>
      <c r="I142" s="16" t="e" cm="1">
        <f t="array" ref="I142">_xlfn.IFS('Route Analysis Tool'!M142='Drop Downs'!$E$2,0.75,'Route Analysis Tool'!M142='Drop Downs'!$E$3,0.7,'Route Analysis Tool'!M142='Drop Downs'!$E$4,0.65,'Route Analysis Tool'!M142='Drop Downs'!$E$5,0.6,'Route Analysis Tool'!M142='Drop Downs'!$E$6,0.55,'Route Analysis Tool'!M142='Drop Downs'!$E$7,0.5)</f>
        <v>#N/A</v>
      </c>
      <c r="J142" s="16" t="e" cm="1">
        <f t="array" ref="J142">_xlfn.IFS('Route Analysis Tool'!M142='Drop Downs'!$E$2,2,'Route Analysis Tool'!M142='Drop Downs'!$E$3,2,'Route Analysis Tool'!M142='Drop Downs'!$E$4,2,'Route Analysis Tool'!M142='Drop Downs'!$E$5,3,'Route Analysis Tool'!M142='Drop Downs'!$E$6,4,'Route Analysis Tool'!M142='Drop Downs'!$E$7,5)</f>
        <v>#N/A</v>
      </c>
      <c r="K142" s="16" t="str" cm="1">
        <f t="array" ref="K142">IFERROR(_xlfn.IFS('Route Analysis Tool'!N142='Drop Downs'!$F$2,1,'Route Analysis Tool'!N142='Drop Downs'!$F$3,0.8,'Route Analysis Tool'!N142='Drop Downs'!$F$4,0.9),"")</f>
        <v/>
      </c>
      <c r="L142" s="16" t="str" cm="1">
        <f t="array" ref="L142">IFERROR(_xlfn.IFS('Route Analysis Tool'!N142='Drop Downs'!$F$2,I142,'Route Analysis Tool'!N142='Drop Downs'!$F$3,K142,'Route Analysis Tool'!N142='Drop Downs'!$F$4,K142),"")</f>
        <v/>
      </c>
      <c r="M142" s="18">
        <f>'Route Analysis Tool'!K142</f>
        <v>0.8</v>
      </c>
      <c r="N142" s="18">
        <f>'Route Analysis Tool'!L142</f>
        <v>0.1</v>
      </c>
      <c r="O142" s="16" t="str" cm="1">
        <f t="array" ref="O142">IFERROR(_xlfn.IFS('Route Analysis Tool'!O142='Drop Downs'!$D$2,1,'Route Analysis Tool'!O142='Drop Downs'!$D$3,0),"")</f>
        <v/>
      </c>
      <c r="P142" s="19" t="str">
        <f t="shared" si="41"/>
        <v/>
      </c>
      <c r="Q142" s="14" t="str">
        <f t="shared" si="42"/>
        <v/>
      </c>
      <c r="R142" s="19" t="str">
        <f t="shared" si="43"/>
        <v/>
      </c>
      <c r="S142" s="19" t="str">
        <f>IFERROR(Q142*'Route Analysis Tool'!G142,"")</f>
        <v/>
      </c>
      <c r="T142" s="19" t="str">
        <f t="shared" si="44"/>
        <v/>
      </c>
      <c r="U142" s="19" t="str">
        <f t="shared" si="45"/>
        <v/>
      </c>
      <c r="V142" s="19" t="str">
        <f t="shared" si="46"/>
        <v/>
      </c>
      <c r="W142" s="19" t="str">
        <f t="shared" si="47"/>
        <v/>
      </c>
      <c r="X142" s="20" t="str">
        <f t="shared" si="48"/>
        <v/>
      </c>
      <c r="Y142" s="19" t="str">
        <f t="shared" si="49"/>
        <v/>
      </c>
      <c r="Z142" s="19" t="str">
        <f t="shared" si="59"/>
        <v/>
      </c>
      <c r="AA142" s="19" t="str">
        <f t="shared" si="50"/>
        <v/>
      </c>
      <c r="AB142" s="19" t="str">
        <f t="shared" si="51"/>
        <v/>
      </c>
      <c r="AC142" s="19" t="str">
        <f t="shared" si="52"/>
        <v/>
      </c>
      <c r="AD142" s="19" t="str">
        <f t="shared" si="53"/>
        <v/>
      </c>
      <c r="AE142" s="19" t="str">
        <f t="shared" si="54"/>
        <v/>
      </c>
      <c r="AF142" s="19" t="str">
        <f t="shared" si="55"/>
        <v/>
      </c>
      <c r="AG142" s="26" t="str">
        <f t="shared" si="56"/>
        <v/>
      </c>
      <c r="AH142" s="27" t="str">
        <f>IFERROR(O142*('Route Analysis Tool'!S142-J142)*(Calculations!F142*24),"")</f>
        <v/>
      </c>
      <c r="AI142" s="26" t="str">
        <f t="shared" si="60"/>
        <v/>
      </c>
      <c r="AJ142" s="27" t="str">
        <f>IFERROR(('Route Analysis Tool'!S142-J142)*(Calculations!G142*24),"")</f>
        <v/>
      </c>
      <c r="AK142" s="26" t="str">
        <f t="shared" si="57"/>
        <v/>
      </c>
      <c r="AL142" s="26" t="str">
        <f t="shared" si="58"/>
        <v/>
      </c>
    </row>
    <row r="143" spans="1:38" x14ac:dyDescent="0.15">
      <c r="A143" s="14" t="str">
        <f>IFERROR(VLOOKUP('Route Analysis Tool'!B143,EffTable,4,FALSE),"")</f>
        <v/>
      </c>
      <c r="B143" s="15" t="str">
        <f>IFERROR(VLOOKUP('Route Analysis Tool'!B143,EffTable,2,FALSE),"")</f>
        <v/>
      </c>
      <c r="C143" s="15" t="str">
        <f>IFERROR(VLOOKUP('Route Analysis Tool'!B143,EffTable,3,FALSE),"")</f>
        <v/>
      </c>
      <c r="D143" s="16" t="str">
        <f>IF('Route Analysis Tool'!C143="","",'Route Analysis Tool'!C143)</f>
        <v/>
      </c>
      <c r="E143" s="16" t="str">
        <f>IF('Route Analysis Tool'!D143="","",'Route Analysis Tool'!D143)</f>
        <v/>
      </c>
      <c r="F143" s="17">
        <f>'Route Analysis Tool'!H143-'Route Analysis Tool'!F143</f>
        <v>0</v>
      </c>
      <c r="G143" s="17">
        <f>'Route Analysis Tool'!E143+1-'Route Analysis Tool'!I143</f>
        <v>1</v>
      </c>
      <c r="H143" s="16" cm="1">
        <f t="array" ref="H143">_xlfn.IFS('Route Analysis Tool'!J143='Drop Downs'!$A$2,1,'Route Analysis Tool'!J143='Drop Downs'!$A$3,0.9,'Route Analysis Tool'!J143='Drop Downs'!$A$4,0.8)</f>
        <v>0.8</v>
      </c>
      <c r="I143" s="16" t="e" cm="1">
        <f t="array" ref="I143">_xlfn.IFS('Route Analysis Tool'!M143='Drop Downs'!$E$2,0.75,'Route Analysis Tool'!M143='Drop Downs'!$E$3,0.7,'Route Analysis Tool'!M143='Drop Downs'!$E$4,0.65,'Route Analysis Tool'!M143='Drop Downs'!$E$5,0.6,'Route Analysis Tool'!M143='Drop Downs'!$E$6,0.55,'Route Analysis Tool'!M143='Drop Downs'!$E$7,0.5)</f>
        <v>#N/A</v>
      </c>
      <c r="J143" s="16" t="e" cm="1">
        <f t="array" ref="J143">_xlfn.IFS('Route Analysis Tool'!M143='Drop Downs'!$E$2,2,'Route Analysis Tool'!M143='Drop Downs'!$E$3,2,'Route Analysis Tool'!M143='Drop Downs'!$E$4,2,'Route Analysis Tool'!M143='Drop Downs'!$E$5,3,'Route Analysis Tool'!M143='Drop Downs'!$E$6,4,'Route Analysis Tool'!M143='Drop Downs'!$E$7,5)</f>
        <v>#N/A</v>
      </c>
      <c r="K143" s="16" t="str" cm="1">
        <f t="array" ref="K143">IFERROR(_xlfn.IFS('Route Analysis Tool'!N143='Drop Downs'!$F$2,1,'Route Analysis Tool'!N143='Drop Downs'!$F$3,0.8,'Route Analysis Tool'!N143='Drop Downs'!$F$4,0.9),"")</f>
        <v/>
      </c>
      <c r="L143" s="16" t="str" cm="1">
        <f t="array" ref="L143">IFERROR(_xlfn.IFS('Route Analysis Tool'!N143='Drop Downs'!$F$2,I143,'Route Analysis Tool'!N143='Drop Downs'!$F$3,K143,'Route Analysis Tool'!N143='Drop Downs'!$F$4,K143),"")</f>
        <v/>
      </c>
      <c r="M143" s="18">
        <f>'Route Analysis Tool'!K143</f>
        <v>0.8</v>
      </c>
      <c r="N143" s="18">
        <f>'Route Analysis Tool'!L143</f>
        <v>0.1</v>
      </c>
      <c r="O143" s="16" t="str" cm="1">
        <f t="array" ref="O143">IFERROR(_xlfn.IFS('Route Analysis Tool'!O143='Drop Downs'!$D$2,1,'Route Analysis Tool'!O143='Drop Downs'!$D$3,0),"")</f>
        <v/>
      </c>
      <c r="P143" s="19" t="str">
        <f t="shared" si="41"/>
        <v/>
      </c>
      <c r="Q143" s="14" t="str">
        <f t="shared" si="42"/>
        <v/>
      </c>
      <c r="R143" s="19" t="str">
        <f t="shared" si="43"/>
        <v/>
      </c>
      <c r="S143" s="19" t="str">
        <f>IFERROR(Q143*'Route Analysis Tool'!G143,"")</f>
        <v/>
      </c>
      <c r="T143" s="19" t="str">
        <f t="shared" si="44"/>
        <v/>
      </c>
      <c r="U143" s="19" t="str">
        <f t="shared" si="45"/>
        <v/>
      </c>
      <c r="V143" s="19" t="str">
        <f t="shared" si="46"/>
        <v/>
      </c>
      <c r="W143" s="19" t="str">
        <f t="shared" si="47"/>
        <v/>
      </c>
      <c r="X143" s="20" t="str">
        <f t="shared" si="48"/>
        <v/>
      </c>
      <c r="Y143" s="19" t="str">
        <f t="shared" si="49"/>
        <v/>
      </c>
      <c r="Z143" s="19" t="str">
        <f t="shared" si="59"/>
        <v/>
      </c>
      <c r="AA143" s="19" t="str">
        <f t="shared" si="50"/>
        <v/>
      </c>
      <c r="AB143" s="19" t="str">
        <f t="shared" si="51"/>
        <v/>
      </c>
      <c r="AC143" s="19" t="str">
        <f t="shared" si="52"/>
        <v/>
      </c>
      <c r="AD143" s="19" t="str">
        <f t="shared" si="53"/>
        <v/>
      </c>
      <c r="AE143" s="19" t="str">
        <f t="shared" si="54"/>
        <v/>
      </c>
      <c r="AF143" s="19" t="str">
        <f t="shared" si="55"/>
        <v/>
      </c>
      <c r="AG143" s="26" t="str">
        <f t="shared" si="56"/>
        <v/>
      </c>
      <c r="AH143" s="27" t="str">
        <f>IFERROR(O143*('Route Analysis Tool'!S143-J143)*(Calculations!F143*24),"")</f>
        <v/>
      </c>
      <c r="AI143" s="26" t="str">
        <f t="shared" si="60"/>
        <v/>
      </c>
      <c r="AJ143" s="27" t="str">
        <f>IFERROR(('Route Analysis Tool'!S143-J143)*(Calculations!G143*24),"")</f>
        <v/>
      </c>
      <c r="AK143" s="26" t="str">
        <f t="shared" si="57"/>
        <v/>
      </c>
      <c r="AL143" s="26" t="str">
        <f t="shared" si="58"/>
        <v/>
      </c>
    </row>
    <row r="144" spans="1:38" x14ac:dyDescent="0.15">
      <c r="A144" s="14" t="str">
        <f>IFERROR(VLOOKUP('Route Analysis Tool'!B144,EffTable,4,FALSE),"")</f>
        <v/>
      </c>
      <c r="B144" s="15" t="str">
        <f>IFERROR(VLOOKUP('Route Analysis Tool'!B144,EffTable,2,FALSE),"")</f>
        <v/>
      </c>
      <c r="C144" s="15" t="str">
        <f>IFERROR(VLOOKUP('Route Analysis Tool'!B144,EffTable,3,FALSE),"")</f>
        <v/>
      </c>
      <c r="D144" s="16" t="str">
        <f>IF('Route Analysis Tool'!C144="","",'Route Analysis Tool'!C144)</f>
        <v/>
      </c>
      <c r="E144" s="16" t="str">
        <f>IF('Route Analysis Tool'!D144="","",'Route Analysis Tool'!D144)</f>
        <v/>
      </c>
      <c r="F144" s="17">
        <f>'Route Analysis Tool'!H144-'Route Analysis Tool'!F144</f>
        <v>0</v>
      </c>
      <c r="G144" s="17">
        <f>'Route Analysis Tool'!E144+1-'Route Analysis Tool'!I144</f>
        <v>1</v>
      </c>
      <c r="H144" s="16" cm="1">
        <f t="array" ref="H144">_xlfn.IFS('Route Analysis Tool'!J144='Drop Downs'!$A$2,1,'Route Analysis Tool'!J144='Drop Downs'!$A$3,0.9,'Route Analysis Tool'!J144='Drop Downs'!$A$4,0.8)</f>
        <v>0.8</v>
      </c>
      <c r="I144" s="16" t="e" cm="1">
        <f t="array" ref="I144">_xlfn.IFS('Route Analysis Tool'!M144='Drop Downs'!$E$2,0.75,'Route Analysis Tool'!M144='Drop Downs'!$E$3,0.7,'Route Analysis Tool'!M144='Drop Downs'!$E$4,0.65,'Route Analysis Tool'!M144='Drop Downs'!$E$5,0.6,'Route Analysis Tool'!M144='Drop Downs'!$E$6,0.55,'Route Analysis Tool'!M144='Drop Downs'!$E$7,0.5)</f>
        <v>#N/A</v>
      </c>
      <c r="J144" s="16" t="e" cm="1">
        <f t="array" ref="J144">_xlfn.IFS('Route Analysis Tool'!M144='Drop Downs'!$E$2,2,'Route Analysis Tool'!M144='Drop Downs'!$E$3,2,'Route Analysis Tool'!M144='Drop Downs'!$E$4,2,'Route Analysis Tool'!M144='Drop Downs'!$E$5,3,'Route Analysis Tool'!M144='Drop Downs'!$E$6,4,'Route Analysis Tool'!M144='Drop Downs'!$E$7,5)</f>
        <v>#N/A</v>
      </c>
      <c r="K144" s="16" t="str" cm="1">
        <f t="array" ref="K144">IFERROR(_xlfn.IFS('Route Analysis Tool'!N144='Drop Downs'!$F$2,1,'Route Analysis Tool'!N144='Drop Downs'!$F$3,0.8,'Route Analysis Tool'!N144='Drop Downs'!$F$4,0.9),"")</f>
        <v/>
      </c>
      <c r="L144" s="16" t="str" cm="1">
        <f t="array" ref="L144">IFERROR(_xlfn.IFS('Route Analysis Tool'!N144='Drop Downs'!$F$2,I144,'Route Analysis Tool'!N144='Drop Downs'!$F$3,K144,'Route Analysis Tool'!N144='Drop Downs'!$F$4,K144),"")</f>
        <v/>
      </c>
      <c r="M144" s="18">
        <f>'Route Analysis Tool'!K144</f>
        <v>0.8</v>
      </c>
      <c r="N144" s="18">
        <f>'Route Analysis Tool'!L144</f>
        <v>0.1</v>
      </c>
      <c r="O144" s="16" t="str" cm="1">
        <f t="array" ref="O144">IFERROR(_xlfn.IFS('Route Analysis Tool'!O144='Drop Downs'!$D$2,1,'Route Analysis Tool'!O144='Drop Downs'!$D$3,0),"")</f>
        <v/>
      </c>
      <c r="P144" s="19" t="str">
        <f t="shared" si="41"/>
        <v/>
      </c>
      <c r="Q144" s="14" t="str">
        <f t="shared" si="42"/>
        <v/>
      </c>
      <c r="R144" s="19" t="str">
        <f t="shared" si="43"/>
        <v/>
      </c>
      <c r="S144" s="19" t="str">
        <f>IFERROR(Q144*'Route Analysis Tool'!G144,"")</f>
        <v/>
      </c>
      <c r="T144" s="19" t="str">
        <f t="shared" si="44"/>
        <v/>
      </c>
      <c r="U144" s="19" t="str">
        <f t="shared" si="45"/>
        <v/>
      </c>
      <c r="V144" s="19" t="str">
        <f t="shared" si="46"/>
        <v/>
      </c>
      <c r="W144" s="19" t="str">
        <f t="shared" si="47"/>
        <v/>
      </c>
      <c r="X144" s="20" t="str">
        <f t="shared" si="48"/>
        <v/>
      </c>
      <c r="Y144" s="19" t="str">
        <f t="shared" si="49"/>
        <v/>
      </c>
      <c r="Z144" s="19" t="str">
        <f t="shared" si="59"/>
        <v/>
      </c>
      <c r="AA144" s="19" t="str">
        <f t="shared" si="50"/>
        <v/>
      </c>
      <c r="AB144" s="19" t="str">
        <f t="shared" si="51"/>
        <v/>
      </c>
      <c r="AC144" s="19" t="str">
        <f t="shared" si="52"/>
        <v/>
      </c>
      <c r="AD144" s="19" t="str">
        <f t="shared" si="53"/>
        <v/>
      </c>
      <c r="AE144" s="19" t="str">
        <f t="shared" si="54"/>
        <v/>
      </c>
      <c r="AF144" s="19" t="str">
        <f t="shared" si="55"/>
        <v/>
      </c>
      <c r="AG144" s="26" t="str">
        <f t="shared" si="56"/>
        <v/>
      </c>
      <c r="AH144" s="27" t="str">
        <f>IFERROR(O144*('Route Analysis Tool'!S144-J144)*(Calculations!F144*24),"")</f>
        <v/>
      </c>
      <c r="AI144" s="26" t="str">
        <f t="shared" si="60"/>
        <v/>
      </c>
      <c r="AJ144" s="27" t="str">
        <f>IFERROR(('Route Analysis Tool'!S144-J144)*(Calculations!G144*24),"")</f>
        <v/>
      </c>
      <c r="AK144" s="26" t="str">
        <f t="shared" si="57"/>
        <v/>
      </c>
      <c r="AL144" s="26" t="str">
        <f t="shared" si="58"/>
        <v/>
      </c>
    </row>
    <row r="145" spans="1:38" x14ac:dyDescent="0.15">
      <c r="A145" s="14" t="str">
        <f>IFERROR(VLOOKUP('Route Analysis Tool'!B145,EffTable,4,FALSE),"")</f>
        <v/>
      </c>
      <c r="B145" s="15" t="str">
        <f>IFERROR(VLOOKUP('Route Analysis Tool'!B145,EffTable,2,FALSE),"")</f>
        <v/>
      </c>
      <c r="C145" s="15" t="str">
        <f>IFERROR(VLOOKUP('Route Analysis Tool'!B145,EffTable,3,FALSE),"")</f>
        <v/>
      </c>
      <c r="D145" s="16" t="str">
        <f>IF('Route Analysis Tool'!C145="","",'Route Analysis Tool'!C145)</f>
        <v/>
      </c>
      <c r="E145" s="16" t="str">
        <f>IF('Route Analysis Tool'!D145="","",'Route Analysis Tool'!D145)</f>
        <v/>
      </c>
      <c r="F145" s="17">
        <f>'Route Analysis Tool'!H145-'Route Analysis Tool'!F145</f>
        <v>0</v>
      </c>
      <c r="G145" s="17">
        <f>'Route Analysis Tool'!E145+1-'Route Analysis Tool'!I145</f>
        <v>1</v>
      </c>
      <c r="H145" s="16" cm="1">
        <f t="array" ref="H145">_xlfn.IFS('Route Analysis Tool'!J145='Drop Downs'!$A$2,1,'Route Analysis Tool'!J145='Drop Downs'!$A$3,0.9,'Route Analysis Tool'!J145='Drop Downs'!$A$4,0.8)</f>
        <v>0.8</v>
      </c>
      <c r="I145" s="16" t="e" cm="1">
        <f t="array" ref="I145">_xlfn.IFS('Route Analysis Tool'!M145='Drop Downs'!$E$2,0.75,'Route Analysis Tool'!M145='Drop Downs'!$E$3,0.7,'Route Analysis Tool'!M145='Drop Downs'!$E$4,0.65,'Route Analysis Tool'!M145='Drop Downs'!$E$5,0.6,'Route Analysis Tool'!M145='Drop Downs'!$E$6,0.55,'Route Analysis Tool'!M145='Drop Downs'!$E$7,0.5)</f>
        <v>#N/A</v>
      </c>
      <c r="J145" s="16" t="e" cm="1">
        <f t="array" ref="J145">_xlfn.IFS('Route Analysis Tool'!M145='Drop Downs'!$E$2,2,'Route Analysis Tool'!M145='Drop Downs'!$E$3,2,'Route Analysis Tool'!M145='Drop Downs'!$E$4,2,'Route Analysis Tool'!M145='Drop Downs'!$E$5,3,'Route Analysis Tool'!M145='Drop Downs'!$E$6,4,'Route Analysis Tool'!M145='Drop Downs'!$E$7,5)</f>
        <v>#N/A</v>
      </c>
      <c r="K145" s="16" t="str" cm="1">
        <f t="array" ref="K145">IFERROR(_xlfn.IFS('Route Analysis Tool'!N145='Drop Downs'!$F$2,1,'Route Analysis Tool'!N145='Drop Downs'!$F$3,0.8,'Route Analysis Tool'!N145='Drop Downs'!$F$4,0.9),"")</f>
        <v/>
      </c>
      <c r="L145" s="16" t="str" cm="1">
        <f t="array" ref="L145">IFERROR(_xlfn.IFS('Route Analysis Tool'!N145='Drop Downs'!$F$2,I145,'Route Analysis Tool'!N145='Drop Downs'!$F$3,K145,'Route Analysis Tool'!N145='Drop Downs'!$F$4,K145),"")</f>
        <v/>
      </c>
      <c r="M145" s="18">
        <f>'Route Analysis Tool'!K145</f>
        <v>0.8</v>
      </c>
      <c r="N145" s="18">
        <f>'Route Analysis Tool'!L145</f>
        <v>0.1</v>
      </c>
      <c r="O145" s="16" t="str" cm="1">
        <f t="array" ref="O145">IFERROR(_xlfn.IFS('Route Analysis Tool'!O145='Drop Downs'!$D$2,1,'Route Analysis Tool'!O145='Drop Downs'!$D$3,0),"")</f>
        <v/>
      </c>
      <c r="P145" s="19" t="str">
        <f t="shared" si="41"/>
        <v/>
      </c>
      <c r="Q145" s="14" t="str">
        <f t="shared" si="42"/>
        <v/>
      </c>
      <c r="R145" s="19" t="str">
        <f t="shared" si="43"/>
        <v/>
      </c>
      <c r="S145" s="19" t="str">
        <f>IFERROR(Q145*'Route Analysis Tool'!G145,"")</f>
        <v/>
      </c>
      <c r="T145" s="19" t="str">
        <f t="shared" si="44"/>
        <v/>
      </c>
      <c r="U145" s="19" t="str">
        <f t="shared" si="45"/>
        <v/>
      </c>
      <c r="V145" s="19" t="str">
        <f t="shared" si="46"/>
        <v/>
      </c>
      <c r="W145" s="19" t="str">
        <f t="shared" si="47"/>
        <v/>
      </c>
      <c r="X145" s="20" t="str">
        <f t="shared" si="48"/>
        <v/>
      </c>
      <c r="Y145" s="19" t="str">
        <f t="shared" si="49"/>
        <v/>
      </c>
      <c r="Z145" s="19" t="str">
        <f t="shared" si="59"/>
        <v/>
      </c>
      <c r="AA145" s="19" t="str">
        <f t="shared" si="50"/>
        <v/>
      </c>
      <c r="AB145" s="19" t="str">
        <f t="shared" si="51"/>
        <v/>
      </c>
      <c r="AC145" s="19" t="str">
        <f t="shared" si="52"/>
        <v/>
      </c>
      <c r="AD145" s="19" t="str">
        <f t="shared" si="53"/>
        <v/>
      </c>
      <c r="AE145" s="19" t="str">
        <f t="shared" si="54"/>
        <v/>
      </c>
      <c r="AF145" s="19" t="str">
        <f t="shared" si="55"/>
        <v/>
      </c>
      <c r="AG145" s="26" t="str">
        <f t="shared" si="56"/>
        <v/>
      </c>
      <c r="AH145" s="27" t="str">
        <f>IFERROR(O145*('Route Analysis Tool'!S145-J145)*(Calculations!F145*24),"")</f>
        <v/>
      </c>
      <c r="AI145" s="26" t="str">
        <f t="shared" si="60"/>
        <v/>
      </c>
      <c r="AJ145" s="27" t="str">
        <f>IFERROR(('Route Analysis Tool'!S145-J145)*(Calculations!G145*24),"")</f>
        <v/>
      </c>
      <c r="AK145" s="26" t="str">
        <f t="shared" si="57"/>
        <v/>
      </c>
      <c r="AL145" s="26" t="str">
        <f t="shared" si="58"/>
        <v/>
      </c>
    </row>
    <row r="146" spans="1:38" x14ac:dyDescent="0.15">
      <c r="A146" s="14" t="str">
        <f>IFERROR(VLOOKUP('Route Analysis Tool'!B146,EffTable,4,FALSE),"")</f>
        <v/>
      </c>
      <c r="B146" s="15" t="str">
        <f>IFERROR(VLOOKUP('Route Analysis Tool'!B146,EffTable,2,FALSE),"")</f>
        <v/>
      </c>
      <c r="C146" s="15" t="str">
        <f>IFERROR(VLOOKUP('Route Analysis Tool'!B146,EffTable,3,FALSE),"")</f>
        <v/>
      </c>
      <c r="D146" s="16" t="str">
        <f>IF('Route Analysis Tool'!C146="","",'Route Analysis Tool'!C146)</f>
        <v/>
      </c>
      <c r="E146" s="16" t="str">
        <f>IF('Route Analysis Tool'!D146="","",'Route Analysis Tool'!D146)</f>
        <v/>
      </c>
      <c r="F146" s="17">
        <f>'Route Analysis Tool'!H146-'Route Analysis Tool'!F146</f>
        <v>0</v>
      </c>
      <c r="G146" s="17">
        <f>'Route Analysis Tool'!E146+1-'Route Analysis Tool'!I146</f>
        <v>1</v>
      </c>
      <c r="H146" s="16" cm="1">
        <f t="array" ref="H146">_xlfn.IFS('Route Analysis Tool'!J146='Drop Downs'!$A$2,1,'Route Analysis Tool'!J146='Drop Downs'!$A$3,0.9,'Route Analysis Tool'!J146='Drop Downs'!$A$4,0.8)</f>
        <v>0.8</v>
      </c>
      <c r="I146" s="16" t="e" cm="1">
        <f t="array" ref="I146">_xlfn.IFS('Route Analysis Tool'!M146='Drop Downs'!$E$2,0.75,'Route Analysis Tool'!M146='Drop Downs'!$E$3,0.7,'Route Analysis Tool'!M146='Drop Downs'!$E$4,0.65,'Route Analysis Tool'!M146='Drop Downs'!$E$5,0.6,'Route Analysis Tool'!M146='Drop Downs'!$E$6,0.55,'Route Analysis Tool'!M146='Drop Downs'!$E$7,0.5)</f>
        <v>#N/A</v>
      </c>
      <c r="J146" s="16" t="e" cm="1">
        <f t="array" ref="J146">_xlfn.IFS('Route Analysis Tool'!M146='Drop Downs'!$E$2,2,'Route Analysis Tool'!M146='Drop Downs'!$E$3,2,'Route Analysis Tool'!M146='Drop Downs'!$E$4,2,'Route Analysis Tool'!M146='Drop Downs'!$E$5,3,'Route Analysis Tool'!M146='Drop Downs'!$E$6,4,'Route Analysis Tool'!M146='Drop Downs'!$E$7,5)</f>
        <v>#N/A</v>
      </c>
      <c r="K146" s="16" t="str" cm="1">
        <f t="array" ref="K146">IFERROR(_xlfn.IFS('Route Analysis Tool'!N146='Drop Downs'!$F$2,1,'Route Analysis Tool'!N146='Drop Downs'!$F$3,0.8,'Route Analysis Tool'!N146='Drop Downs'!$F$4,0.9),"")</f>
        <v/>
      </c>
      <c r="L146" s="16" t="str" cm="1">
        <f t="array" ref="L146">IFERROR(_xlfn.IFS('Route Analysis Tool'!N146='Drop Downs'!$F$2,I146,'Route Analysis Tool'!N146='Drop Downs'!$F$3,K146,'Route Analysis Tool'!N146='Drop Downs'!$F$4,K146),"")</f>
        <v/>
      </c>
      <c r="M146" s="18">
        <f>'Route Analysis Tool'!K146</f>
        <v>0.8</v>
      </c>
      <c r="N146" s="18">
        <f>'Route Analysis Tool'!L146</f>
        <v>0.1</v>
      </c>
      <c r="O146" s="16" t="str" cm="1">
        <f t="array" ref="O146">IFERROR(_xlfn.IFS('Route Analysis Tool'!O146='Drop Downs'!$D$2,1,'Route Analysis Tool'!O146='Drop Downs'!$D$3,0),"")</f>
        <v/>
      </c>
      <c r="P146" s="19" t="str">
        <f t="shared" si="41"/>
        <v/>
      </c>
      <c r="Q146" s="14" t="str">
        <f t="shared" si="42"/>
        <v/>
      </c>
      <c r="R146" s="19" t="str">
        <f t="shared" si="43"/>
        <v/>
      </c>
      <c r="S146" s="19" t="str">
        <f>IFERROR(Q146*'Route Analysis Tool'!G146,"")</f>
        <v/>
      </c>
      <c r="T146" s="19" t="str">
        <f t="shared" si="44"/>
        <v/>
      </c>
      <c r="U146" s="19" t="str">
        <f t="shared" si="45"/>
        <v/>
      </c>
      <c r="V146" s="19" t="str">
        <f t="shared" si="46"/>
        <v/>
      </c>
      <c r="W146" s="19" t="str">
        <f t="shared" si="47"/>
        <v/>
      </c>
      <c r="X146" s="20" t="str">
        <f t="shared" si="48"/>
        <v/>
      </c>
      <c r="Y146" s="19" t="str">
        <f t="shared" si="49"/>
        <v/>
      </c>
      <c r="Z146" s="19" t="str">
        <f t="shared" si="59"/>
        <v/>
      </c>
      <c r="AA146" s="19" t="str">
        <f t="shared" si="50"/>
        <v/>
      </c>
      <c r="AB146" s="19" t="str">
        <f t="shared" si="51"/>
        <v/>
      </c>
      <c r="AC146" s="19" t="str">
        <f t="shared" si="52"/>
        <v/>
      </c>
      <c r="AD146" s="19" t="str">
        <f t="shared" si="53"/>
        <v/>
      </c>
      <c r="AE146" s="19" t="str">
        <f t="shared" si="54"/>
        <v/>
      </c>
      <c r="AF146" s="19" t="str">
        <f t="shared" si="55"/>
        <v/>
      </c>
      <c r="AG146" s="26" t="str">
        <f t="shared" si="56"/>
        <v/>
      </c>
      <c r="AH146" s="27" t="str">
        <f>IFERROR(O146*('Route Analysis Tool'!S146-J146)*(Calculations!F146*24),"")</f>
        <v/>
      </c>
      <c r="AI146" s="26" t="str">
        <f t="shared" si="60"/>
        <v/>
      </c>
      <c r="AJ146" s="27" t="str">
        <f>IFERROR(('Route Analysis Tool'!S146-J146)*(Calculations!G146*24),"")</f>
        <v/>
      </c>
      <c r="AK146" s="26" t="str">
        <f t="shared" si="57"/>
        <v/>
      </c>
      <c r="AL146" s="26" t="str">
        <f t="shared" si="58"/>
        <v/>
      </c>
    </row>
    <row r="147" spans="1:38" x14ac:dyDescent="0.15">
      <c r="A147" s="14" t="str">
        <f>IFERROR(VLOOKUP('Route Analysis Tool'!B147,EffTable,4,FALSE),"")</f>
        <v/>
      </c>
      <c r="B147" s="15" t="str">
        <f>IFERROR(VLOOKUP('Route Analysis Tool'!B147,EffTable,2,FALSE),"")</f>
        <v/>
      </c>
      <c r="C147" s="15" t="str">
        <f>IFERROR(VLOOKUP('Route Analysis Tool'!B147,EffTable,3,FALSE),"")</f>
        <v/>
      </c>
      <c r="D147" s="16" t="str">
        <f>IF('Route Analysis Tool'!C147="","",'Route Analysis Tool'!C147)</f>
        <v/>
      </c>
      <c r="E147" s="16" t="str">
        <f>IF('Route Analysis Tool'!D147="","",'Route Analysis Tool'!D147)</f>
        <v/>
      </c>
      <c r="F147" s="17">
        <f>'Route Analysis Tool'!H147-'Route Analysis Tool'!F147</f>
        <v>0</v>
      </c>
      <c r="G147" s="17">
        <f>'Route Analysis Tool'!E147+1-'Route Analysis Tool'!I147</f>
        <v>1</v>
      </c>
      <c r="H147" s="16" cm="1">
        <f t="array" ref="H147">_xlfn.IFS('Route Analysis Tool'!J147='Drop Downs'!$A$2,1,'Route Analysis Tool'!J147='Drop Downs'!$A$3,0.9,'Route Analysis Tool'!J147='Drop Downs'!$A$4,0.8)</f>
        <v>0.8</v>
      </c>
      <c r="I147" s="16" t="e" cm="1">
        <f t="array" ref="I147">_xlfn.IFS('Route Analysis Tool'!M147='Drop Downs'!$E$2,0.75,'Route Analysis Tool'!M147='Drop Downs'!$E$3,0.7,'Route Analysis Tool'!M147='Drop Downs'!$E$4,0.65,'Route Analysis Tool'!M147='Drop Downs'!$E$5,0.6,'Route Analysis Tool'!M147='Drop Downs'!$E$6,0.55,'Route Analysis Tool'!M147='Drop Downs'!$E$7,0.5)</f>
        <v>#N/A</v>
      </c>
      <c r="J147" s="16" t="e" cm="1">
        <f t="array" ref="J147">_xlfn.IFS('Route Analysis Tool'!M147='Drop Downs'!$E$2,2,'Route Analysis Tool'!M147='Drop Downs'!$E$3,2,'Route Analysis Tool'!M147='Drop Downs'!$E$4,2,'Route Analysis Tool'!M147='Drop Downs'!$E$5,3,'Route Analysis Tool'!M147='Drop Downs'!$E$6,4,'Route Analysis Tool'!M147='Drop Downs'!$E$7,5)</f>
        <v>#N/A</v>
      </c>
      <c r="K147" s="16" t="str" cm="1">
        <f t="array" ref="K147">IFERROR(_xlfn.IFS('Route Analysis Tool'!N147='Drop Downs'!$F$2,1,'Route Analysis Tool'!N147='Drop Downs'!$F$3,0.8,'Route Analysis Tool'!N147='Drop Downs'!$F$4,0.9),"")</f>
        <v/>
      </c>
      <c r="L147" s="16" t="str" cm="1">
        <f t="array" ref="L147">IFERROR(_xlfn.IFS('Route Analysis Tool'!N147='Drop Downs'!$F$2,I147,'Route Analysis Tool'!N147='Drop Downs'!$F$3,K147,'Route Analysis Tool'!N147='Drop Downs'!$F$4,K147),"")</f>
        <v/>
      </c>
      <c r="M147" s="18">
        <f>'Route Analysis Tool'!K147</f>
        <v>0.8</v>
      </c>
      <c r="N147" s="18">
        <f>'Route Analysis Tool'!L147</f>
        <v>0.1</v>
      </c>
      <c r="O147" s="16" t="str" cm="1">
        <f t="array" ref="O147">IFERROR(_xlfn.IFS('Route Analysis Tool'!O147='Drop Downs'!$D$2,1,'Route Analysis Tool'!O147='Drop Downs'!$D$3,0),"")</f>
        <v/>
      </c>
      <c r="P147" s="19" t="str">
        <f t="shared" si="41"/>
        <v/>
      </c>
      <c r="Q147" s="14" t="str">
        <f t="shared" si="42"/>
        <v/>
      </c>
      <c r="R147" s="19" t="str">
        <f t="shared" si="43"/>
        <v/>
      </c>
      <c r="S147" s="19" t="str">
        <f>IFERROR(Q147*'Route Analysis Tool'!G147,"")</f>
        <v/>
      </c>
      <c r="T147" s="19" t="str">
        <f t="shared" si="44"/>
        <v/>
      </c>
      <c r="U147" s="19" t="str">
        <f t="shared" si="45"/>
        <v/>
      </c>
      <c r="V147" s="19" t="str">
        <f t="shared" si="46"/>
        <v/>
      </c>
      <c r="W147" s="19" t="str">
        <f t="shared" si="47"/>
        <v/>
      </c>
      <c r="X147" s="20" t="str">
        <f t="shared" si="48"/>
        <v/>
      </c>
      <c r="Y147" s="19" t="str">
        <f t="shared" si="49"/>
        <v/>
      </c>
      <c r="Z147" s="19" t="str">
        <f t="shared" si="59"/>
        <v/>
      </c>
      <c r="AA147" s="19" t="str">
        <f t="shared" si="50"/>
        <v/>
      </c>
      <c r="AB147" s="19" t="str">
        <f t="shared" si="51"/>
        <v/>
      </c>
      <c r="AC147" s="19" t="str">
        <f t="shared" si="52"/>
        <v/>
      </c>
      <c r="AD147" s="19" t="str">
        <f t="shared" si="53"/>
        <v/>
      </c>
      <c r="AE147" s="19" t="str">
        <f t="shared" si="54"/>
        <v/>
      </c>
      <c r="AF147" s="19" t="str">
        <f t="shared" si="55"/>
        <v/>
      </c>
      <c r="AG147" s="26" t="str">
        <f t="shared" si="56"/>
        <v/>
      </c>
      <c r="AH147" s="27" t="str">
        <f>IFERROR(O147*('Route Analysis Tool'!S147-J147)*(Calculations!F147*24),"")</f>
        <v/>
      </c>
      <c r="AI147" s="26" t="str">
        <f t="shared" si="60"/>
        <v/>
      </c>
      <c r="AJ147" s="27" t="str">
        <f>IFERROR(('Route Analysis Tool'!S147-J147)*(Calculations!G147*24),"")</f>
        <v/>
      </c>
      <c r="AK147" s="26" t="str">
        <f t="shared" si="57"/>
        <v/>
      </c>
      <c r="AL147" s="26" t="str">
        <f t="shared" si="58"/>
        <v/>
      </c>
    </row>
    <row r="148" spans="1:38" x14ac:dyDescent="0.15">
      <c r="A148" s="14" t="str">
        <f>IFERROR(VLOOKUP('Route Analysis Tool'!B148,EffTable,4,FALSE),"")</f>
        <v/>
      </c>
      <c r="B148" s="15" t="str">
        <f>IFERROR(VLOOKUP('Route Analysis Tool'!B148,EffTable,2,FALSE),"")</f>
        <v/>
      </c>
      <c r="C148" s="15" t="str">
        <f>IFERROR(VLOOKUP('Route Analysis Tool'!B148,EffTable,3,FALSE),"")</f>
        <v/>
      </c>
      <c r="D148" s="16" t="str">
        <f>IF('Route Analysis Tool'!C148="","",'Route Analysis Tool'!C148)</f>
        <v/>
      </c>
      <c r="E148" s="16" t="str">
        <f>IF('Route Analysis Tool'!D148="","",'Route Analysis Tool'!D148)</f>
        <v/>
      </c>
      <c r="F148" s="17">
        <f>'Route Analysis Tool'!H148-'Route Analysis Tool'!F148</f>
        <v>0</v>
      </c>
      <c r="G148" s="17">
        <f>'Route Analysis Tool'!E148+1-'Route Analysis Tool'!I148</f>
        <v>1</v>
      </c>
      <c r="H148" s="16" cm="1">
        <f t="array" ref="H148">_xlfn.IFS('Route Analysis Tool'!J148='Drop Downs'!$A$2,1,'Route Analysis Tool'!J148='Drop Downs'!$A$3,0.9,'Route Analysis Tool'!J148='Drop Downs'!$A$4,0.8)</f>
        <v>0.8</v>
      </c>
      <c r="I148" s="16" t="e" cm="1">
        <f t="array" ref="I148">_xlfn.IFS('Route Analysis Tool'!M148='Drop Downs'!$E$2,0.75,'Route Analysis Tool'!M148='Drop Downs'!$E$3,0.7,'Route Analysis Tool'!M148='Drop Downs'!$E$4,0.65,'Route Analysis Tool'!M148='Drop Downs'!$E$5,0.6,'Route Analysis Tool'!M148='Drop Downs'!$E$6,0.55,'Route Analysis Tool'!M148='Drop Downs'!$E$7,0.5)</f>
        <v>#N/A</v>
      </c>
      <c r="J148" s="16" t="e" cm="1">
        <f t="array" ref="J148">_xlfn.IFS('Route Analysis Tool'!M148='Drop Downs'!$E$2,2,'Route Analysis Tool'!M148='Drop Downs'!$E$3,2,'Route Analysis Tool'!M148='Drop Downs'!$E$4,2,'Route Analysis Tool'!M148='Drop Downs'!$E$5,3,'Route Analysis Tool'!M148='Drop Downs'!$E$6,4,'Route Analysis Tool'!M148='Drop Downs'!$E$7,5)</f>
        <v>#N/A</v>
      </c>
      <c r="K148" s="16" t="str" cm="1">
        <f t="array" ref="K148">IFERROR(_xlfn.IFS('Route Analysis Tool'!N148='Drop Downs'!$F$2,1,'Route Analysis Tool'!N148='Drop Downs'!$F$3,0.8,'Route Analysis Tool'!N148='Drop Downs'!$F$4,0.9),"")</f>
        <v/>
      </c>
      <c r="L148" s="16" t="str" cm="1">
        <f t="array" ref="L148">IFERROR(_xlfn.IFS('Route Analysis Tool'!N148='Drop Downs'!$F$2,I148,'Route Analysis Tool'!N148='Drop Downs'!$F$3,K148,'Route Analysis Tool'!N148='Drop Downs'!$F$4,K148),"")</f>
        <v/>
      </c>
      <c r="M148" s="18">
        <f>'Route Analysis Tool'!K148</f>
        <v>0.8</v>
      </c>
      <c r="N148" s="18">
        <f>'Route Analysis Tool'!L148</f>
        <v>0.1</v>
      </c>
      <c r="O148" s="16" t="str" cm="1">
        <f t="array" ref="O148">IFERROR(_xlfn.IFS('Route Analysis Tool'!O148='Drop Downs'!$D$2,1,'Route Analysis Tool'!O148='Drop Downs'!$D$3,0),"")</f>
        <v/>
      </c>
      <c r="P148" s="19" t="str">
        <f t="shared" si="41"/>
        <v/>
      </c>
      <c r="Q148" s="14" t="str">
        <f t="shared" si="42"/>
        <v/>
      </c>
      <c r="R148" s="19" t="str">
        <f t="shared" si="43"/>
        <v/>
      </c>
      <c r="S148" s="19" t="str">
        <f>IFERROR(Q148*'Route Analysis Tool'!G148,"")</f>
        <v/>
      </c>
      <c r="T148" s="19" t="str">
        <f t="shared" si="44"/>
        <v/>
      </c>
      <c r="U148" s="19" t="str">
        <f t="shared" si="45"/>
        <v/>
      </c>
      <c r="V148" s="19" t="str">
        <f t="shared" si="46"/>
        <v/>
      </c>
      <c r="W148" s="19" t="str">
        <f t="shared" si="47"/>
        <v/>
      </c>
      <c r="X148" s="20" t="str">
        <f t="shared" si="48"/>
        <v/>
      </c>
      <c r="Y148" s="19" t="str">
        <f t="shared" si="49"/>
        <v/>
      </c>
      <c r="Z148" s="19" t="str">
        <f t="shared" si="59"/>
        <v/>
      </c>
      <c r="AA148" s="19" t="str">
        <f t="shared" si="50"/>
        <v/>
      </c>
      <c r="AB148" s="19" t="str">
        <f t="shared" si="51"/>
        <v/>
      </c>
      <c r="AC148" s="19" t="str">
        <f t="shared" si="52"/>
        <v/>
      </c>
      <c r="AD148" s="19" t="str">
        <f t="shared" si="53"/>
        <v/>
      </c>
      <c r="AE148" s="19" t="str">
        <f t="shared" si="54"/>
        <v/>
      </c>
      <c r="AF148" s="19" t="str">
        <f t="shared" si="55"/>
        <v/>
      </c>
      <c r="AG148" s="26" t="str">
        <f t="shared" si="56"/>
        <v/>
      </c>
      <c r="AH148" s="27" t="str">
        <f>IFERROR(O148*('Route Analysis Tool'!S148-J148)*(Calculations!F148*24),"")</f>
        <v/>
      </c>
      <c r="AI148" s="26" t="str">
        <f t="shared" si="60"/>
        <v/>
      </c>
      <c r="AJ148" s="27" t="str">
        <f>IFERROR(('Route Analysis Tool'!S148-J148)*(Calculations!G148*24),"")</f>
        <v/>
      </c>
      <c r="AK148" s="26" t="str">
        <f t="shared" si="57"/>
        <v/>
      </c>
      <c r="AL148" s="26" t="str">
        <f t="shared" si="58"/>
        <v/>
      </c>
    </row>
    <row r="149" spans="1:38" x14ac:dyDescent="0.15">
      <c r="A149" s="14" t="str">
        <f>IFERROR(VLOOKUP('Route Analysis Tool'!B149,EffTable,4,FALSE),"")</f>
        <v/>
      </c>
      <c r="B149" s="15" t="str">
        <f>IFERROR(VLOOKUP('Route Analysis Tool'!B149,EffTable,2,FALSE),"")</f>
        <v/>
      </c>
      <c r="C149" s="15" t="str">
        <f>IFERROR(VLOOKUP('Route Analysis Tool'!B149,EffTable,3,FALSE),"")</f>
        <v/>
      </c>
      <c r="D149" s="16" t="str">
        <f>IF('Route Analysis Tool'!C149="","",'Route Analysis Tool'!C149)</f>
        <v/>
      </c>
      <c r="E149" s="16" t="str">
        <f>IF('Route Analysis Tool'!D149="","",'Route Analysis Tool'!D149)</f>
        <v/>
      </c>
      <c r="F149" s="17">
        <f>'Route Analysis Tool'!H149-'Route Analysis Tool'!F149</f>
        <v>0</v>
      </c>
      <c r="G149" s="17">
        <f>'Route Analysis Tool'!E149+1-'Route Analysis Tool'!I149</f>
        <v>1</v>
      </c>
      <c r="H149" s="16" cm="1">
        <f t="array" ref="H149">_xlfn.IFS('Route Analysis Tool'!J149='Drop Downs'!$A$2,1,'Route Analysis Tool'!J149='Drop Downs'!$A$3,0.9,'Route Analysis Tool'!J149='Drop Downs'!$A$4,0.8)</f>
        <v>0.8</v>
      </c>
      <c r="I149" s="16" t="e" cm="1">
        <f t="array" ref="I149">_xlfn.IFS('Route Analysis Tool'!M149='Drop Downs'!$E$2,0.75,'Route Analysis Tool'!M149='Drop Downs'!$E$3,0.7,'Route Analysis Tool'!M149='Drop Downs'!$E$4,0.65,'Route Analysis Tool'!M149='Drop Downs'!$E$5,0.6,'Route Analysis Tool'!M149='Drop Downs'!$E$6,0.55,'Route Analysis Tool'!M149='Drop Downs'!$E$7,0.5)</f>
        <v>#N/A</v>
      </c>
      <c r="J149" s="16" t="e" cm="1">
        <f t="array" ref="J149">_xlfn.IFS('Route Analysis Tool'!M149='Drop Downs'!$E$2,2,'Route Analysis Tool'!M149='Drop Downs'!$E$3,2,'Route Analysis Tool'!M149='Drop Downs'!$E$4,2,'Route Analysis Tool'!M149='Drop Downs'!$E$5,3,'Route Analysis Tool'!M149='Drop Downs'!$E$6,4,'Route Analysis Tool'!M149='Drop Downs'!$E$7,5)</f>
        <v>#N/A</v>
      </c>
      <c r="K149" s="16" t="str" cm="1">
        <f t="array" ref="K149">IFERROR(_xlfn.IFS('Route Analysis Tool'!N149='Drop Downs'!$F$2,1,'Route Analysis Tool'!N149='Drop Downs'!$F$3,0.8,'Route Analysis Tool'!N149='Drop Downs'!$F$4,0.9),"")</f>
        <v/>
      </c>
      <c r="L149" s="16" t="str" cm="1">
        <f t="array" ref="L149">IFERROR(_xlfn.IFS('Route Analysis Tool'!N149='Drop Downs'!$F$2,I149,'Route Analysis Tool'!N149='Drop Downs'!$F$3,K149,'Route Analysis Tool'!N149='Drop Downs'!$F$4,K149),"")</f>
        <v/>
      </c>
      <c r="M149" s="18">
        <f>'Route Analysis Tool'!K149</f>
        <v>0.8</v>
      </c>
      <c r="N149" s="18">
        <f>'Route Analysis Tool'!L149</f>
        <v>0.1</v>
      </c>
      <c r="O149" s="16" t="str" cm="1">
        <f t="array" ref="O149">IFERROR(_xlfn.IFS('Route Analysis Tool'!O149='Drop Downs'!$D$2,1,'Route Analysis Tool'!O149='Drop Downs'!$D$3,0),"")</f>
        <v/>
      </c>
      <c r="P149" s="19" t="str">
        <f t="shared" si="41"/>
        <v/>
      </c>
      <c r="Q149" s="14" t="str">
        <f t="shared" si="42"/>
        <v/>
      </c>
      <c r="R149" s="19" t="str">
        <f t="shared" si="43"/>
        <v/>
      </c>
      <c r="S149" s="19" t="str">
        <f>IFERROR(Q149*'Route Analysis Tool'!G149,"")</f>
        <v/>
      </c>
      <c r="T149" s="19" t="str">
        <f t="shared" si="44"/>
        <v/>
      </c>
      <c r="U149" s="19" t="str">
        <f t="shared" si="45"/>
        <v/>
      </c>
      <c r="V149" s="19" t="str">
        <f t="shared" si="46"/>
        <v/>
      </c>
      <c r="W149" s="19" t="str">
        <f t="shared" si="47"/>
        <v/>
      </c>
      <c r="X149" s="20" t="str">
        <f t="shared" si="48"/>
        <v/>
      </c>
      <c r="Y149" s="19" t="str">
        <f t="shared" si="49"/>
        <v/>
      </c>
      <c r="Z149" s="19" t="str">
        <f t="shared" si="59"/>
        <v/>
      </c>
      <c r="AA149" s="19" t="str">
        <f t="shared" si="50"/>
        <v/>
      </c>
      <c r="AB149" s="19" t="str">
        <f t="shared" si="51"/>
        <v/>
      </c>
      <c r="AC149" s="19" t="str">
        <f t="shared" si="52"/>
        <v/>
      </c>
      <c r="AD149" s="19" t="str">
        <f t="shared" si="53"/>
        <v/>
      </c>
      <c r="AE149" s="19" t="str">
        <f t="shared" si="54"/>
        <v/>
      </c>
      <c r="AF149" s="19" t="str">
        <f t="shared" si="55"/>
        <v/>
      </c>
      <c r="AG149" s="26" t="str">
        <f t="shared" si="56"/>
        <v/>
      </c>
      <c r="AH149" s="27" t="str">
        <f>IFERROR(O149*('Route Analysis Tool'!S149-J149)*(Calculations!F149*24),"")</f>
        <v/>
      </c>
      <c r="AI149" s="26" t="str">
        <f t="shared" si="60"/>
        <v/>
      </c>
      <c r="AJ149" s="27" t="str">
        <f>IFERROR(('Route Analysis Tool'!S149-J149)*(Calculations!G149*24),"")</f>
        <v/>
      </c>
      <c r="AK149" s="26" t="str">
        <f t="shared" si="57"/>
        <v/>
      </c>
      <c r="AL149" s="26" t="str">
        <f t="shared" si="58"/>
        <v/>
      </c>
    </row>
    <row r="150" spans="1:38" x14ac:dyDescent="0.15">
      <c r="A150" s="14" t="str">
        <f>IFERROR(VLOOKUP('Route Analysis Tool'!B150,EffTable,4,FALSE),"")</f>
        <v/>
      </c>
      <c r="B150" s="15" t="str">
        <f>IFERROR(VLOOKUP('Route Analysis Tool'!B150,EffTable,2,FALSE),"")</f>
        <v/>
      </c>
      <c r="C150" s="15" t="str">
        <f>IFERROR(VLOOKUP('Route Analysis Tool'!B150,EffTable,3,FALSE),"")</f>
        <v/>
      </c>
      <c r="D150" s="16" t="str">
        <f>IF('Route Analysis Tool'!C150="","",'Route Analysis Tool'!C150)</f>
        <v/>
      </c>
      <c r="E150" s="16" t="str">
        <f>IF('Route Analysis Tool'!D150="","",'Route Analysis Tool'!D150)</f>
        <v/>
      </c>
      <c r="F150" s="17">
        <f>'Route Analysis Tool'!H150-'Route Analysis Tool'!F150</f>
        <v>0</v>
      </c>
      <c r="G150" s="17">
        <f>'Route Analysis Tool'!E150+1-'Route Analysis Tool'!I150</f>
        <v>1</v>
      </c>
      <c r="H150" s="16" cm="1">
        <f t="array" ref="H150">_xlfn.IFS('Route Analysis Tool'!J150='Drop Downs'!$A$2,1,'Route Analysis Tool'!J150='Drop Downs'!$A$3,0.9,'Route Analysis Tool'!J150='Drop Downs'!$A$4,0.8)</f>
        <v>0.8</v>
      </c>
      <c r="I150" s="16" t="e" cm="1">
        <f t="array" ref="I150">_xlfn.IFS('Route Analysis Tool'!M150='Drop Downs'!$E$2,0.75,'Route Analysis Tool'!M150='Drop Downs'!$E$3,0.7,'Route Analysis Tool'!M150='Drop Downs'!$E$4,0.65,'Route Analysis Tool'!M150='Drop Downs'!$E$5,0.6,'Route Analysis Tool'!M150='Drop Downs'!$E$6,0.55,'Route Analysis Tool'!M150='Drop Downs'!$E$7,0.5)</f>
        <v>#N/A</v>
      </c>
      <c r="J150" s="16" t="e" cm="1">
        <f t="array" ref="J150">_xlfn.IFS('Route Analysis Tool'!M150='Drop Downs'!$E$2,2,'Route Analysis Tool'!M150='Drop Downs'!$E$3,2,'Route Analysis Tool'!M150='Drop Downs'!$E$4,2,'Route Analysis Tool'!M150='Drop Downs'!$E$5,3,'Route Analysis Tool'!M150='Drop Downs'!$E$6,4,'Route Analysis Tool'!M150='Drop Downs'!$E$7,5)</f>
        <v>#N/A</v>
      </c>
      <c r="K150" s="16" t="str" cm="1">
        <f t="array" ref="K150">IFERROR(_xlfn.IFS('Route Analysis Tool'!N150='Drop Downs'!$F$2,1,'Route Analysis Tool'!N150='Drop Downs'!$F$3,0.8,'Route Analysis Tool'!N150='Drop Downs'!$F$4,0.9),"")</f>
        <v/>
      </c>
      <c r="L150" s="16" t="str" cm="1">
        <f t="array" ref="L150">IFERROR(_xlfn.IFS('Route Analysis Tool'!N150='Drop Downs'!$F$2,I150,'Route Analysis Tool'!N150='Drop Downs'!$F$3,K150,'Route Analysis Tool'!N150='Drop Downs'!$F$4,K150),"")</f>
        <v/>
      </c>
      <c r="M150" s="18">
        <f>'Route Analysis Tool'!K150</f>
        <v>0.8</v>
      </c>
      <c r="N150" s="18">
        <f>'Route Analysis Tool'!L150</f>
        <v>0.1</v>
      </c>
      <c r="O150" s="16" t="str" cm="1">
        <f t="array" ref="O150">IFERROR(_xlfn.IFS('Route Analysis Tool'!O150='Drop Downs'!$D$2,1,'Route Analysis Tool'!O150='Drop Downs'!$D$3,0),"")</f>
        <v/>
      </c>
      <c r="P150" s="19" t="str">
        <f t="shared" si="41"/>
        <v/>
      </c>
      <c r="Q150" s="14" t="str">
        <f t="shared" si="42"/>
        <v/>
      </c>
      <c r="R150" s="19" t="str">
        <f t="shared" si="43"/>
        <v/>
      </c>
      <c r="S150" s="19" t="str">
        <f>IFERROR(Q150*'Route Analysis Tool'!G150,"")</f>
        <v/>
      </c>
      <c r="T150" s="19" t="str">
        <f t="shared" si="44"/>
        <v/>
      </c>
      <c r="U150" s="19" t="str">
        <f t="shared" si="45"/>
        <v/>
      </c>
      <c r="V150" s="19" t="str">
        <f t="shared" si="46"/>
        <v/>
      </c>
      <c r="W150" s="19" t="str">
        <f t="shared" si="47"/>
        <v/>
      </c>
      <c r="X150" s="20" t="str">
        <f t="shared" si="48"/>
        <v/>
      </c>
      <c r="Y150" s="19" t="str">
        <f t="shared" si="49"/>
        <v/>
      </c>
      <c r="Z150" s="19" t="str">
        <f t="shared" si="59"/>
        <v/>
      </c>
      <c r="AA150" s="19" t="str">
        <f t="shared" si="50"/>
        <v/>
      </c>
      <c r="AB150" s="19" t="str">
        <f t="shared" si="51"/>
        <v/>
      </c>
      <c r="AC150" s="19" t="str">
        <f t="shared" si="52"/>
        <v/>
      </c>
      <c r="AD150" s="19" t="str">
        <f t="shared" si="53"/>
        <v/>
      </c>
      <c r="AE150" s="19" t="str">
        <f t="shared" si="54"/>
        <v/>
      </c>
      <c r="AF150" s="19" t="str">
        <f t="shared" si="55"/>
        <v/>
      </c>
      <c r="AG150" s="26" t="str">
        <f t="shared" si="56"/>
        <v/>
      </c>
      <c r="AH150" s="27" t="str">
        <f>IFERROR(O150*('Route Analysis Tool'!S150-J150)*(Calculations!F150*24),"")</f>
        <v/>
      </c>
      <c r="AI150" s="26" t="str">
        <f t="shared" si="60"/>
        <v/>
      </c>
      <c r="AJ150" s="27" t="str">
        <f>IFERROR(('Route Analysis Tool'!S150-J150)*(Calculations!G150*24),"")</f>
        <v/>
      </c>
      <c r="AK150" s="26" t="str">
        <f t="shared" si="57"/>
        <v/>
      </c>
      <c r="AL150" s="26" t="str">
        <f t="shared" si="58"/>
        <v/>
      </c>
    </row>
    <row r="151" spans="1:38" x14ac:dyDescent="0.15">
      <c r="A151" s="14" t="str">
        <f>IFERROR(VLOOKUP('Route Analysis Tool'!B151,EffTable,4,FALSE),"")</f>
        <v/>
      </c>
      <c r="B151" s="15" t="str">
        <f>IFERROR(VLOOKUP('Route Analysis Tool'!B151,EffTable,2,FALSE),"")</f>
        <v/>
      </c>
      <c r="C151" s="15" t="str">
        <f>IFERROR(VLOOKUP('Route Analysis Tool'!B151,EffTable,3,FALSE),"")</f>
        <v/>
      </c>
      <c r="D151" s="16" t="str">
        <f>IF('Route Analysis Tool'!C151="","",'Route Analysis Tool'!C151)</f>
        <v/>
      </c>
      <c r="E151" s="16" t="str">
        <f>IF('Route Analysis Tool'!D151="","",'Route Analysis Tool'!D151)</f>
        <v/>
      </c>
      <c r="F151" s="17">
        <f>'Route Analysis Tool'!H151-'Route Analysis Tool'!F151</f>
        <v>0</v>
      </c>
      <c r="G151" s="17">
        <f>'Route Analysis Tool'!E151+1-'Route Analysis Tool'!I151</f>
        <v>1</v>
      </c>
      <c r="H151" s="16" cm="1">
        <f t="array" ref="H151">_xlfn.IFS('Route Analysis Tool'!J151='Drop Downs'!$A$2,1,'Route Analysis Tool'!J151='Drop Downs'!$A$3,0.9,'Route Analysis Tool'!J151='Drop Downs'!$A$4,0.8)</f>
        <v>0.8</v>
      </c>
      <c r="I151" s="16" t="e" cm="1">
        <f t="array" ref="I151">_xlfn.IFS('Route Analysis Tool'!M151='Drop Downs'!$E$2,0.75,'Route Analysis Tool'!M151='Drop Downs'!$E$3,0.7,'Route Analysis Tool'!M151='Drop Downs'!$E$4,0.65,'Route Analysis Tool'!M151='Drop Downs'!$E$5,0.6,'Route Analysis Tool'!M151='Drop Downs'!$E$6,0.55,'Route Analysis Tool'!M151='Drop Downs'!$E$7,0.5)</f>
        <v>#N/A</v>
      </c>
      <c r="J151" s="16" t="e" cm="1">
        <f t="array" ref="J151">_xlfn.IFS('Route Analysis Tool'!M151='Drop Downs'!$E$2,2,'Route Analysis Tool'!M151='Drop Downs'!$E$3,2,'Route Analysis Tool'!M151='Drop Downs'!$E$4,2,'Route Analysis Tool'!M151='Drop Downs'!$E$5,3,'Route Analysis Tool'!M151='Drop Downs'!$E$6,4,'Route Analysis Tool'!M151='Drop Downs'!$E$7,5)</f>
        <v>#N/A</v>
      </c>
      <c r="K151" s="16" t="str" cm="1">
        <f t="array" ref="K151">IFERROR(_xlfn.IFS('Route Analysis Tool'!N151='Drop Downs'!$F$2,1,'Route Analysis Tool'!N151='Drop Downs'!$F$3,0.8,'Route Analysis Tool'!N151='Drop Downs'!$F$4,0.9),"")</f>
        <v/>
      </c>
      <c r="L151" s="16" t="str" cm="1">
        <f t="array" ref="L151">IFERROR(_xlfn.IFS('Route Analysis Tool'!N151='Drop Downs'!$F$2,I151,'Route Analysis Tool'!N151='Drop Downs'!$F$3,K151,'Route Analysis Tool'!N151='Drop Downs'!$F$4,K151),"")</f>
        <v/>
      </c>
      <c r="M151" s="18">
        <f>'Route Analysis Tool'!K151</f>
        <v>0.8</v>
      </c>
      <c r="N151" s="18">
        <f>'Route Analysis Tool'!L151</f>
        <v>0.1</v>
      </c>
      <c r="O151" s="16" t="str" cm="1">
        <f t="array" ref="O151">IFERROR(_xlfn.IFS('Route Analysis Tool'!O151='Drop Downs'!$D$2,1,'Route Analysis Tool'!O151='Drop Downs'!$D$3,0),"")</f>
        <v/>
      </c>
      <c r="P151" s="19" t="str">
        <f t="shared" si="41"/>
        <v/>
      </c>
      <c r="Q151" s="14" t="str">
        <f t="shared" si="42"/>
        <v/>
      </c>
      <c r="R151" s="19" t="str">
        <f t="shared" si="43"/>
        <v/>
      </c>
      <c r="S151" s="19" t="str">
        <f>IFERROR(Q151*'Route Analysis Tool'!G151,"")</f>
        <v/>
      </c>
      <c r="T151" s="19" t="str">
        <f t="shared" si="44"/>
        <v/>
      </c>
      <c r="U151" s="19" t="str">
        <f t="shared" si="45"/>
        <v/>
      </c>
      <c r="V151" s="19" t="str">
        <f t="shared" si="46"/>
        <v/>
      </c>
      <c r="W151" s="19" t="str">
        <f t="shared" si="47"/>
        <v/>
      </c>
      <c r="X151" s="20" t="str">
        <f t="shared" si="48"/>
        <v/>
      </c>
      <c r="Y151" s="19" t="str">
        <f t="shared" si="49"/>
        <v/>
      </c>
      <c r="Z151" s="19" t="str">
        <f t="shared" si="59"/>
        <v/>
      </c>
      <c r="AA151" s="19" t="str">
        <f t="shared" si="50"/>
        <v/>
      </c>
      <c r="AB151" s="19" t="str">
        <f t="shared" si="51"/>
        <v/>
      </c>
      <c r="AC151" s="19" t="str">
        <f t="shared" si="52"/>
        <v/>
      </c>
      <c r="AD151" s="19" t="str">
        <f t="shared" si="53"/>
        <v/>
      </c>
      <c r="AE151" s="19" t="str">
        <f t="shared" si="54"/>
        <v/>
      </c>
      <c r="AF151" s="19" t="str">
        <f t="shared" si="55"/>
        <v/>
      </c>
      <c r="AG151" s="26" t="str">
        <f t="shared" si="56"/>
        <v/>
      </c>
      <c r="AH151" s="27" t="str">
        <f>IFERROR(O151*('Route Analysis Tool'!S151-J151)*(Calculations!F151*24),"")</f>
        <v/>
      </c>
      <c r="AI151" s="26" t="str">
        <f t="shared" si="60"/>
        <v/>
      </c>
      <c r="AJ151" s="27" t="str">
        <f>IFERROR(('Route Analysis Tool'!S151-J151)*(Calculations!G151*24),"")</f>
        <v/>
      </c>
      <c r="AK151" s="26" t="str">
        <f t="shared" si="57"/>
        <v/>
      </c>
      <c r="AL151" s="26" t="str">
        <f t="shared" si="58"/>
        <v/>
      </c>
    </row>
    <row r="152" spans="1:38" x14ac:dyDescent="0.15">
      <c r="A152" s="14" t="str">
        <f>IFERROR(VLOOKUP('Route Analysis Tool'!B152,EffTable,4,FALSE),"")</f>
        <v/>
      </c>
      <c r="B152" s="15" t="str">
        <f>IFERROR(VLOOKUP('Route Analysis Tool'!B152,EffTable,2,FALSE),"")</f>
        <v/>
      </c>
      <c r="C152" s="15" t="str">
        <f>IFERROR(VLOOKUP('Route Analysis Tool'!B152,EffTable,3,FALSE),"")</f>
        <v/>
      </c>
      <c r="D152" s="16" t="str">
        <f>IF('Route Analysis Tool'!C152="","",'Route Analysis Tool'!C152)</f>
        <v/>
      </c>
      <c r="E152" s="16" t="str">
        <f>IF('Route Analysis Tool'!D152="","",'Route Analysis Tool'!D152)</f>
        <v/>
      </c>
      <c r="F152" s="17">
        <f>'Route Analysis Tool'!H152-'Route Analysis Tool'!F152</f>
        <v>0</v>
      </c>
      <c r="G152" s="17">
        <f>'Route Analysis Tool'!E152+1-'Route Analysis Tool'!I152</f>
        <v>1</v>
      </c>
      <c r="H152" s="16" cm="1">
        <f t="array" ref="H152">_xlfn.IFS('Route Analysis Tool'!J152='Drop Downs'!$A$2,1,'Route Analysis Tool'!J152='Drop Downs'!$A$3,0.9,'Route Analysis Tool'!J152='Drop Downs'!$A$4,0.8)</f>
        <v>0.8</v>
      </c>
      <c r="I152" s="16" t="e" cm="1">
        <f t="array" ref="I152">_xlfn.IFS('Route Analysis Tool'!M152='Drop Downs'!$E$2,0.75,'Route Analysis Tool'!M152='Drop Downs'!$E$3,0.7,'Route Analysis Tool'!M152='Drop Downs'!$E$4,0.65,'Route Analysis Tool'!M152='Drop Downs'!$E$5,0.6,'Route Analysis Tool'!M152='Drop Downs'!$E$6,0.55,'Route Analysis Tool'!M152='Drop Downs'!$E$7,0.5)</f>
        <v>#N/A</v>
      </c>
      <c r="J152" s="16" t="e" cm="1">
        <f t="array" ref="J152">_xlfn.IFS('Route Analysis Tool'!M152='Drop Downs'!$E$2,2,'Route Analysis Tool'!M152='Drop Downs'!$E$3,2,'Route Analysis Tool'!M152='Drop Downs'!$E$4,2,'Route Analysis Tool'!M152='Drop Downs'!$E$5,3,'Route Analysis Tool'!M152='Drop Downs'!$E$6,4,'Route Analysis Tool'!M152='Drop Downs'!$E$7,5)</f>
        <v>#N/A</v>
      </c>
      <c r="K152" s="16" t="str" cm="1">
        <f t="array" ref="K152">IFERROR(_xlfn.IFS('Route Analysis Tool'!N152='Drop Downs'!$F$2,1,'Route Analysis Tool'!N152='Drop Downs'!$F$3,0.8,'Route Analysis Tool'!N152='Drop Downs'!$F$4,0.9),"")</f>
        <v/>
      </c>
      <c r="L152" s="16" t="str" cm="1">
        <f t="array" ref="L152">IFERROR(_xlfn.IFS('Route Analysis Tool'!N152='Drop Downs'!$F$2,I152,'Route Analysis Tool'!N152='Drop Downs'!$F$3,K152,'Route Analysis Tool'!N152='Drop Downs'!$F$4,K152),"")</f>
        <v/>
      </c>
      <c r="M152" s="18">
        <f>'Route Analysis Tool'!K152</f>
        <v>0.8</v>
      </c>
      <c r="N152" s="18">
        <f>'Route Analysis Tool'!L152</f>
        <v>0.1</v>
      </c>
      <c r="O152" s="16" t="str" cm="1">
        <f t="array" ref="O152">IFERROR(_xlfn.IFS('Route Analysis Tool'!O152='Drop Downs'!$D$2,1,'Route Analysis Tool'!O152='Drop Downs'!$D$3,0),"")</f>
        <v/>
      </c>
      <c r="P152" s="19" t="str">
        <f t="shared" si="41"/>
        <v/>
      </c>
      <c r="Q152" s="14" t="str">
        <f t="shared" si="42"/>
        <v/>
      </c>
      <c r="R152" s="19" t="str">
        <f t="shared" si="43"/>
        <v/>
      </c>
      <c r="S152" s="19" t="str">
        <f>IFERROR(Q152*'Route Analysis Tool'!G152,"")</f>
        <v/>
      </c>
      <c r="T152" s="19" t="str">
        <f t="shared" si="44"/>
        <v/>
      </c>
      <c r="U152" s="19" t="str">
        <f t="shared" si="45"/>
        <v/>
      </c>
      <c r="V152" s="19" t="str">
        <f t="shared" si="46"/>
        <v/>
      </c>
      <c r="W152" s="19" t="str">
        <f t="shared" si="47"/>
        <v/>
      </c>
      <c r="X152" s="20" t="str">
        <f t="shared" si="48"/>
        <v/>
      </c>
      <c r="Y152" s="19" t="str">
        <f t="shared" si="49"/>
        <v/>
      </c>
      <c r="Z152" s="19" t="str">
        <f t="shared" si="59"/>
        <v/>
      </c>
      <c r="AA152" s="19" t="str">
        <f t="shared" si="50"/>
        <v/>
      </c>
      <c r="AB152" s="19" t="str">
        <f t="shared" si="51"/>
        <v/>
      </c>
      <c r="AC152" s="19" t="str">
        <f t="shared" si="52"/>
        <v/>
      </c>
      <c r="AD152" s="19" t="str">
        <f t="shared" si="53"/>
        <v/>
      </c>
      <c r="AE152" s="19" t="str">
        <f t="shared" si="54"/>
        <v/>
      </c>
      <c r="AF152" s="19" t="str">
        <f t="shared" si="55"/>
        <v/>
      </c>
      <c r="AG152" s="26" t="str">
        <f t="shared" si="56"/>
        <v/>
      </c>
      <c r="AH152" s="27" t="str">
        <f>IFERROR(O152*('Route Analysis Tool'!S152-J152)*(Calculations!F152*24),"")</f>
        <v/>
      </c>
      <c r="AI152" s="26" t="str">
        <f t="shared" si="60"/>
        <v/>
      </c>
      <c r="AJ152" s="27" t="str">
        <f>IFERROR(('Route Analysis Tool'!S152-J152)*(Calculations!G152*24),"")</f>
        <v/>
      </c>
      <c r="AK152" s="26" t="str">
        <f t="shared" si="57"/>
        <v/>
      </c>
      <c r="AL152" s="26" t="str">
        <f t="shared" si="58"/>
        <v/>
      </c>
    </row>
    <row r="153" spans="1:38" x14ac:dyDescent="0.15">
      <c r="A153" s="14" t="str">
        <f>IFERROR(VLOOKUP('Route Analysis Tool'!B153,EffTable,4,FALSE),"")</f>
        <v/>
      </c>
      <c r="B153" s="15" t="str">
        <f>IFERROR(VLOOKUP('Route Analysis Tool'!B153,EffTable,2,FALSE),"")</f>
        <v/>
      </c>
      <c r="C153" s="15" t="str">
        <f>IFERROR(VLOOKUP('Route Analysis Tool'!B153,EffTable,3,FALSE),"")</f>
        <v/>
      </c>
      <c r="D153" s="16" t="str">
        <f>IF('Route Analysis Tool'!C153="","",'Route Analysis Tool'!C153)</f>
        <v/>
      </c>
      <c r="E153" s="16" t="str">
        <f>IF('Route Analysis Tool'!D153="","",'Route Analysis Tool'!D153)</f>
        <v/>
      </c>
      <c r="F153" s="17">
        <f>'Route Analysis Tool'!H153-'Route Analysis Tool'!F153</f>
        <v>0</v>
      </c>
      <c r="G153" s="17">
        <f>'Route Analysis Tool'!E153+1-'Route Analysis Tool'!I153</f>
        <v>1</v>
      </c>
      <c r="H153" s="16" cm="1">
        <f t="array" ref="H153">_xlfn.IFS('Route Analysis Tool'!J153='Drop Downs'!$A$2,1,'Route Analysis Tool'!J153='Drop Downs'!$A$3,0.9,'Route Analysis Tool'!J153='Drop Downs'!$A$4,0.8)</f>
        <v>0.8</v>
      </c>
      <c r="I153" s="16" t="e" cm="1">
        <f t="array" ref="I153">_xlfn.IFS('Route Analysis Tool'!M153='Drop Downs'!$E$2,0.75,'Route Analysis Tool'!M153='Drop Downs'!$E$3,0.7,'Route Analysis Tool'!M153='Drop Downs'!$E$4,0.65,'Route Analysis Tool'!M153='Drop Downs'!$E$5,0.6,'Route Analysis Tool'!M153='Drop Downs'!$E$6,0.55,'Route Analysis Tool'!M153='Drop Downs'!$E$7,0.5)</f>
        <v>#N/A</v>
      </c>
      <c r="J153" s="16" t="e" cm="1">
        <f t="array" ref="J153">_xlfn.IFS('Route Analysis Tool'!M153='Drop Downs'!$E$2,2,'Route Analysis Tool'!M153='Drop Downs'!$E$3,2,'Route Analysis Tool'!M153='Drop Downs'!$E$4,2,'Route Analysis Tool'!M153='Drop Downs'!$E$5,3,'Route Analysis Tool'!M153='Drop Downs'!$E$6,4,'Route Analysis Tool'!M153='Drop Downs'!$E$7,5)</f>
        <v>#N/A</v>
      </c>
      <c r="K153" s="16" t="str" cm="1">
        <f t="array" ref="K153">IFERROR(_xlfn.IFS('Route Analysis Tool'!N153='Drop Downs'!$F$2,1,'Route Analysis Tool'!N153='Drop Downs'!$F$3,0.8,'Route Analysis Tool'!N153='Drop Downs'!$F$4,0.9),"")</f>
        <v/>
      </c>
      <c r="L153" s="16" t="str" cm="1">
        <f t="array" ref="L153">IFERROR(_xlfn.IFS('Route Analysis Tool'!N153='Drop Downs'!$F$2,I153,'Route Analysis Tool'!N153='Drop Downs'!$F$3,K153,'Route Analysis Tool'!N153='Drop Downs'!$F$4,K153),"")</f>
        <v/>
      </c>
      <c r="M153" s="18">
        <f>'Route Analysis Tool'!K153</f>
        <v>0.8</v>
      </c>
      <c r="N153" s="18">
        <f>'Route Analysis Tool'!L153</f>
        <v>0.1</v>
      </c>
      <c r="O153" s="16" t="str" cm="1">
        <f t="array" ref="O153">IFERROR(_xlfn.IFS('Route Analysis Tool'!O153='Drop Downs'!$D$2,1,'Route Analysis Tool'!O153='Drop Downs'!$D$3,0),"")</f>
        <v/>
      </c>
      <c r="P153" s="19" t="str">
        <f t="shared" si="41"/>
        <v/>
      </c>
      <c r="Q153" s="14" t="str">
        <f t="shared" si="42"/>
        <v/>
      </c>
      <c r="R153" s="19" t="str">
        <f t="shared" si="43"/>
        <v/>
      </c>
      <c r="S153" s="19" t="str">
        <f>IFERROR(Q153*'Route Analysis Tool'!G153,"")</f>
        <v/>
      </c>
      <c r="T153" s="19" t="str">
        <f t="shared" si="44"/>
        <v/>
      </c>
      <c r="U153" s="19" t="str">
        <f t="shared" si="45"/>
        <v/>
      </c>
      <c r="V153" s="19" t="str">
        <f t="shared" si="46"/>
        <v/>
      </c>
      <c r="W153" s="19" t="str">
        <f t="shared" si="47"/>
        <v/>
      </c>
      <c r="X153" s="20" t="str">
        <f t="shared" si="48"/>
        <v/>
      </c>
      <c r="Y153" s="19" t="str">
        <f t="shared" si="49"/>
        <v/>
      </c>
      <c r="Z153" s="19" t="str">
        <f t="shared" si="59"/>
        <v/>
      </c>
      <c r="AA153" s="19" t="str">
        <f t="shared" si="50"/>
        <v/>
      </c>
      <c r="AB153" s="19" t="str">
        <f t="shared" si="51"/>
        <v/>
      </c>
      <c r="AC153" s="19" t="str">
        <f t="shared" si="52"/>
        <v/>
      </c>
      <c r="AD153" s="19" t="str">
        <f t="shared" si="53"/>
        <v/>
      </c>
      <c r="AE153" s="19" t="str">
        <f t="shared" si="54"/>
        <v/>
      </c>
      <c r="AF153" s="19" t="str">
        <f t="shared" si="55"/>
        <v/>
      </c>
      <c r="AG153" s="26" t="str">
        <f t="shared" si="56"/>
        <v/>
      </c>
      <c r="AH153" s="27" t="str">
        <f>IFERROR(O153*('Route Analysis Tool'!S153-J153)*(Calculations!F153*24),"")</f>
        <v/>
      </c>
      <c r="AI153" s="26" t="str">
        <f t="shared" si="60"/>
        <v/>
      </c>
      <c r="AJ153" s="27" t="str">
        <f>IFERROR(('Route Analysis Tool'!S153-J153)*(Calculations!G153*24),"")</f>
        <v/>
      </c>
      <c r="AK153" s="26" t="str">
        <f t="shared" si="57"/>
        <v/>
      </c>
      <c r="AL153" s="26" t="str">
        <f t="shared" si="58"/>
        <v/>
      </c>
    </row>
    <row r="154" spans="1:38" x14ac:dyDescent="0.15">
      <c r="A154" s="14" t="str">
        <f>IFERROR(VLOOKUP('Route Analysis Tool'!B154,EffTable,4,FALSE),"")</f>
        <v/>
      </c>
      <c r="B154" s="15" t="str">
        <f>IFERROR(VLOOKUP('Route Analysis Tool'!B154,EffTable,2,FALSE),"")</f>
        <v/>
      </c>
      <c r="C154" s="15" t="str">
        <f>IFERROR(VLOOKUP('Route Analysis Tool'!B154,EffTable,3,FALSE),"")</f>
        <v/>
      </c>
      <c r="D154" s="16" t="str">
        <f>IF('Route Analysis Tool'!C154="","",'Route Analysis Tool'!C154)</f>
        <v/>
      </c>
      <c r="E154" s="16" t="str">
        <f>IF('Route Analysis Tool'!D154="","",'Route Analysis Tool'!D154)</f>
        <v/>
      </c>
      <c r="F154" s="17">
        <f>'Route Analysis Tool'!H154-'Route Analysis Tool'!F154</f>
        <v>0</v>
      </c>
      <c r="G154" s="17">
        <f>'Route Analysis Tool'!E154+1-'Route Analysis Tool'!I154</f>
        <v>1</v>
      </c>
      <c r="H154" s="16" cm="1">
        <f t="array" ref="H154">_xlfn.IFS('Route Analysis Tool'!J154='Drop Downs'!$A$2,1,'Route Analysis Tool'!J154='Drop Downs'!$A$3,0.9,'Route Analysis Tool'!J154='Drop Downs'!$A$4,0.8)</f>
        <v>0.8</v>
      </c>
      <c r="I154" s="16" t="e" cm="1">
        <f t="array" ref="I154">_xlfn.IFS('Route Analysis Tool'!M154='Drop Downs'!$E$2,0.75,'Route Analysis Tool'!M154='Drop Downs'!$E$3,0.7,'Route Analysis Tool'!M154='Drop Downs'!$E$4,0.65,'Route Analysis Tool'!M154='Drop Downs'!$E$5,0.6,'Route Analysis Tool'!M154='Drop Downs'!$E$6,0.55,'Route Analysis Tool'!M154='Drop Downs'!$E$7,0.5)</f>
        <v>#N/A</v>
      </c>
      <c r="J154" s="16" t="e" cm="1">
        <f t="array" ref="J154">_xlfn.IFS('Route Analysis Tool'!M154='Drop Downs'!$E$2,2,'Route Analysis Tool'!M154='Drop Downs'!$E$3,2,'Route Analysis Tool'!M154='Drop Downs'!$E$4,2,'Route Analysis Tool'!M154='Drop Downs'!$E$5,3,'Route Analysis Tool'!M154='Drop Downs'!$E$6,4,'Route Analysis Tool'!M154='Drop Downs'!$E$7,5)</f>
        <v>#N/A</v>
      </c>
      <c r="K154" s="16" t="str" cm="1">
        <f t="array" ref="K154">IFERROR(_xlfn.IFS('Route Analysis Tool'!N154='Drop Downs'!$F$2,1,'Route Analysis Tool'!N154='Drop Downs'!$F$3,0.8,'Route Analysis Tool'!N154='Drop Downs'!$F$4,0.9),"")</f>
        <v/>
      </c>
      <c r="L154" s="16" t="str" cm="1">
        <f t="array" ref="L154">IFERROR(_xlfn.IFS('Route Analysis Tool'!N154='Drop Downs'!$F$2,I154,'Route Analysis Tool'!N154='Drop Downs'!$F$3,K154,'Route Analysis Tool'!N154='Drop Downs'!$F$4,K154),"")</f>
        <v/>
      </c>
      <c r="M154" s="18">
        <f>'Route Analysis Tool'!K154</f>
        <v>0.8</v>
      </c>
      <c r="N154" s="18">
        <f>'Route Analysis Tool'!L154</f>
        <v>0.1</v>
      </c>
      <c r="O154" s="16" t="str" cm="1">
        <f t="array" ref="O154">IFERROR(_xlfn.IFS('Route Analysis Tool'!O154='Drop Downs'!$D$2,1,'Route Analysis Tool'!O154='Drop Downs'!$D$3,0),"")</f>
        <v/>
      </c>
      <c r="P154" s="19" t="str">
        <f t="shared" si="41"/>
        <v/>
      </c>
      <c r="Q154" s="14" t="str">
        <f t="shared" si="42"/>
        <v/>
      </c>
      <c r="R154" s="19" t="str">
        <f t="shared" si="43"/>
        <v/>
      </c>
      <c r="S154" s="19" t="str">
        <f>IFERROR(Q154*'Route Analysis Tool'!G154,"")</f>
        <v/>
      </c>
      <c r="T154" s="19" t="str">
        <f t="shared" si="44"/>
        <v/>
      </c>
      <c r="U154" s="19" t="str">
        <f t="shared" si="45"/>
        <v/>
      </c>
      <c r="V154" s="19" t="str">
        <f t="shared" si="46"/>
        <v/>
      </c>
      <c r="W154" s="19" t="str">
        <f t="shared" si="47"/>
        <v/>
      </c>
      <c r="X154" s="20" t="str">
        <f t="shared" si="48"/>
        <v/>
      </c>
      <c r="Y154" s="19" t="str">
        <f t="shared" si="49"/>
        <v/>
      </c>
      <c r="Z154" s="19" t="str">
        <f t="shared" si="59"/>
        <v/>
      </c>
      <c r="AA154" s="19" t="str">
        <f t="shared" si="50"/>
        <v/>
      </c>
      <c r="AB154" s="19" t="str">
        <f t="shared" si="51"/>
        <v/>
      </c>
      <c r="AC154" s="19" t="str">
        <f t="shared" si="52"/>
        <v/>
      </c>
      <c r="AD154" s="19" t="str">
        <f t="shared" si="53"/>
        <v/>
      </c>
      <c r="AE154" s="19" t="str">
        <f t="shared" si="54"/>
        <v/>
      </c>
      <c r="AF154" s="19" t="str">
        <f t="shared" si="55"/>
        <v/>
      </c>
      <c r="AG154" s="26" t="str">
        <f t="shared" si="56"/>
        <v/>
      </c>
      <c r="AH154" s="27" t="str">
        <f>IFERROR(O154*('Route Analysis Tool'!S154-J154)*(Calculations!F154*24),"")</f>
        <v/>
      </c>
      <c r="AI154" s="26" t="str">
        <f t="shared" si="60"/>
        <v/>
      </c>
      <c r="AJ154" s="27" t="str">
        <f>IFERROR(('Route Analysis Tool'!S154-J154)*(Calculations!G154*24),"")</f>
        <v/>
      </c>
      <c r="AK154" s="26" t="str">
        <f t="shared" si="57"/>
        <v/>
      </c>
      <c r="AL154" s="26" t="str">
        <f t="shared" si="58"/>
        <v/>
      </c>
    </row>
    <row r="155" spans="1:38" x14ac:dyDescent="0.15">
      <c r="A155" s="14" t="str">
        <f>IFERROR(VLOOKUP('Route Analysis Tool'!B155,EffTable,4,FALSE),"")</f>
        <v/>
      </c>
      <c r="B155" s="15" t="str">
        <f>IFERROR(VLOOKUP('Route Analysis Tool'!B155,EffTable,2,FALSE),"")</f>
        <v/>
      </c>
      <c r="C155" s="15" t="str">
        <f>IFERROR(VLOOKUP('Route Analysis Tool'!B155,EffTable,3,FALSE),"")</f>
        <v/>
      </c>
      <c r="D155" s="16" t="str">
        <f>IF('Route Analysis Tool'!C155="","",'Route Analysis Tool'!C155)</f>
        <v/>
      </c>
      <c r="E155" s="16" t="str">
        <f>IF('Route Analysis Tool'!D155="","",'Route Analysis Tool'!D155)</f>
        <v/>
      </c>
      <c r="F155" s="17">
        <f>'Route Analysis Tool'!H155-'Route Analysis Tool'!F155</f>
        <v>0</v>
      </c>
      <c r="G155" s="17">
        <f>'Route Analysis Tool'!E155+1-'Route Analysis Tool'!I155</f>
        <v>1</v>
      </c>
      <c r="H155" s="16" cm="1">
        <f t="array" ref="H155">_xlfn.IFS('Route Analysis Tool'!J155='Drop Downs'!$A$2,1,'Route Analysis Tool'!J155='Drop Downs'!$A$3,0.9,'Route Analysis Tool'!J155='Drop Downs'!$A$4,0.8)</f>
        <v>0.8</v>
      </c>
      <c r="I155" s="16" t="e" cm="1">
        <f t="array" ref="I155">_xlfn.IFS('Route Analysis Tool'!M155='Drop Downs'!$E$2,0.75,'Route Analysis Tool'!M155='Drop Downs'!$E$3,0.7,'Route Analysis Tool'!M155='Drop Downs'!$E$4,0.65,'Route Analysis Tool'!M155='Drop Downs'!$E$5,0.6,'Route Analysis Tool'!M155='Drop Downs'!$E$6,0.55,'Route Analysis Tool'!M155='Drop Downs'!$E$7,0.5)</f>
        <v>#N/A</v>
      </c>
      <c r="J155" s="16" t="e" cm="1">
        <f t="array" ref="J155">_xlfn.IFS('Route Analysis Tool'!M155='Drop Downs'!$E$2,2,'Route Analysis Tool'!M155='Drop Downs'!$E$3,2,'Route Analysis Tool'!M155='Drop Downs'!$E$4,2,'Route Analysis Tool'!M155='Drop Downs'!$E$5,3,'Route Analysis Tool'!M155='Drop Downs'!$E$6,4,'Route Analysis Tool'!M155='Drop Downs'!$E$7,5)</f>
        <v>#N/A</v>
      </c>
      <c r="K155" s="16" t="str" cm="1">
        <f t="array" ref="K155">IFERROR(_xlfn.IFS('Route Analysis Tool'!N155='Drop Downs'!$F$2,1,'Route Analysis Tool'!N155='Drop Downs'!$F$3,0.8,'Route Analysis Tool'!N155='Drop Downs'!$F$4,0.9),"")</f>
        <v/>
      </c>
      <c r="L155" s="16" t="str" cm="1">
        <f t="array" ref="L155">IFERROR(_xlfn.IFS('Route Analysis Tool'!N155='Drop Downs'!$F$2,I155,'Route Analysis Tool'!N155='Drop Downs'!$F$3,K155,'Route Analysis Tool'!N155='Drop Downs'!$F$4,K155),"")</f>
        <v/>
      </c>
      <c r="M155" s="18">
        <f>'Route Analysis Tool'!K155</f>
        <v>0.8</v>
      </c>
      <c r="N155" s="18">
        <f>'Route Analysis Tool'!L155</f>
        <v>0.1</v>
      </c>
      <c r="O155" s="16" t="str" cm="1">
        <f t="array" ref="O155">IFERROR(_xlfn.IFS('Route Analysis Tool'!O155='Drop Downs'!$D$2,1,'Route Analysis Tool'!O155='Drop Downs'!$D$3,0),"")</f>
        <v/>
      </c>
      <c r="P155" s="19" t="str">
        <f t="shared" si="41"/>
        <v/>
      </c>
      <c r="Q155" s="14" t="str">
        <f t="shared" si="42"/>
        <v/>
      </c>
      <c r="R155" s="19" t="str">
        <f t="shared" si="43"/>
        <v/>
      </c>
      <c r="S155" s="19" t="str">
        <f>IFERROR(Q155*'Route Analysis Tool'!G155,"")</f>
        <v/>
      </c>
      <c r="T155" s="19" t="str">
        <f t="shared" si="44"/>
        <v/>
      </c>
      <c r="U155" s="19" t="str">
        <f t="shared" si="45"/>
        <v/>
      </c>
      <c r="V155" s="19" t="str">
        <f t="shared" si="46"/>
        <v/>
      </c>
      <c r="W155" s="19" t="str">
        <f t="shared" si="47"/>
        <v/>
      </c>
      <c r="X155" s="20" t="str">
        <f t="shared" si="48"/>
        <v/>
      </c>
      <c r="Y155" s="19" t="str">
        <f t="shared" si="49"/>
        <v/>
      </c>
      <c r="Z155" s="19" t="str">
        <f t="shared" si="59"/>
        <v/>
      </c>
      <c r="AA155" s="19" t="str">
        <f t="shared" si="50"/>
        <v/>
      </c>
      <c r="AB155" s="19" t="str">
        <f t="shared" si="51"/>
        <v/>
      </c>
      <c r="AC155" s="19" t="str">
        <f t="shared" si="52"/>
        <v/>
      </c>
      <c r="AD155" s="19" t="str">
        <f t="shared" si="53"/>
        <v/>
      </c>
      <c r="AE155" s="19" t="str">
        <f t="shared" si="54"/>
        <v/>
      </c>
      <c r="AF155" s="19" t="str">
        <f t="shared" si="55"/>
        <v/>
      </c>
      <c r="AG155" s="26" t="str">
        <f t="shared" si="56"/>
        <v/>
      </c>
      <c r="AH155" s="27" t="str">
        <f>IFERROR(O155*('Route Analysis Tool'!S155-J155)*(Calculations!F155*24),"")</f>
        <v/>
      </c>
      <c r="AI155" s="26" t="str">
        <f t="shared" si="60"/>
        <v/>
      </c>
      <c r="AJ155" s="27" t="str">
        <f>IFERROR(('Route Analysis Tool'!S155-J155)*(Calculations!G155*24),"")</f>
        <v/>
      </c>
      <c r="AK155" s="26" t="str">
        <f t="shared" si="57"/>
        <v/>
      </c>
      <c r="AL155" s="26" t="str">
        <f t="shared" si="58"/>
        <v/>
      </c>
    </row>
  </sheetData>
  <sheetProtection algorithmName="SHA-512" hashValue="gnLToUsLVZ1uCQNnkEYHysdZiyqaaUK/AmuRRCODrIAbv9qwsZeAh2uf8xWsxgKeAqcO/9qtXR96bntn/MPtfg==" saltValue="zDU2gqp/35c9hUK9HDY5Xg==" spinCount="100000" sheet="1" objects="1" scenarios="1"/>
  <mergeCells count="2">
    <mergeCell ref="A3:AF3"/>
    <mergeCell ref="AG3:AL3"/>
  </mergeCells>
  <phoneticPr fontId="3"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65E9-BD5A-4519-BDA1-7F66F64CD9DF}">
  <dimension ref="A1:L40"/>
  <sheetViews>
    <sheetView topLeftCell="A18" workbookViewId="0">
      <selection activeCell="G27" sqref="G27"/>
    </sheetView>
  </sheetViews>
  <sheetFormatPr baseColWidth="10" defaultColWidth="8.83203125" defaultRowHeight="15" x14ac:dyDescent="0.2"/>
  <cols>
    <col min="1" max="1" width="14.6640625" bestFit="1" customWidth="1"/>
    <col min="2" max="2" width="35.6640625" bestFit="1" customWidth="1"/>
    <col min="3" max="3" width="26.6640625" bestFit="1" customWidth="1"/>
    <col min="4" max="4" width="15.5" bestFit="1" customWidth="1"/>
    <col min="5" max="5" width="26.6640625" bestFit="1" customWidth="1"/>
    <col min="6" max="6" width="25.83203125" bestFit="1" customWidth="1"/>
    <col min="7" max="7" width="35.6640625" bestFit="1" customWidth="1"/>
    <col min="8" max="8" width="25.5" bestFit="1" customWidth="1"/>
    <col min="9" max="9" width="23.5" bestFit="1" customWidth="1"/>
  </cols>
  <sheetData>
    <row r="1" spans="1:12" hidden="1" x14ac:dyDescent="0.2">
      <c r="A1" t="s">
        <v>122</v>
      </c>
      <c r="B1" t="s">
        <v>68</v>
      </c>
      <c r="C1" t="s">
        <v>123</v>
      </c>
      <c r="D1" t="s">
        <v>124</v>
      </c>
      <c r="E1" t="s">
        <v>125</v>
      </c>
      <c r="G1" t="s">
        <v>126</v>
      </c>
      <c r="H1" t="s">
        <v>127</v>
      </c>
      <c r="I1" t="s">
        <v>128</v>
      </c>
    </row>
    <row r="2" spans="1:12" hidden="1" x14ac:dyDescent="0.2">
      <c r="A2" t="s">
        <v>129</v>
      </c>
      <c r="B2" t="s">
        <v>126</v>
      </c>
      <c r="C2">
        <v>7.6</v>
      </c>
      <c r="D2" t="s">
        <v>130</v>
      </c>
      <c r="E2" t="s">
        <v>131</v>
      </c>
      <c r="F2" t="s">
        <v>132</v>
      </c>
      <c r="G2" t="s">
        <v>133</v>
      </c>
      <c r="H2" t="s">
        <v>134</v>
      </c>
      <c r="I2" t="s">
        <v>135</v>
      </c>
      <c r="L2" s="1"/>
    </row>
    <row r="3" spans="1:12" hidden="1" x14ac:dyDescent="0.2">
      <c r="A3" t="s">
        <v>136</v>
      </c>
      <c r="B3" t="s">
        <v>127</v>
      </c>
      <c r="C3">
        <v>9.6</v>
      </c>
      <c r="D3" t="s">
        <v>137</v>
      </c>
      <c r="E3" t="s">
        <v>138</v>
      </c>
      <c r="F3" t="s">
        <v>139</v>
      </c>
      <c r="G3" t="s">
        <v>179</v>
      </c>
      <c r="H3" t="s">
        <v>183</v>
      </c>
      <c r="I3" t="s">
        <v>184</v>
      </c>
      <c r="L3" s="1"/>
    </row>
    <row r="4" spans="1:12" hidden="1" x14ac:dyDescent="0.2">
      <c r="A4" t="s">
        <v>35</v>
      </c>
      <c r="B4" t="s">
        <v>128</v>
      </c>
      <c r="C4">
        <v>15</v>
      </c>
      <c r="E4" t="s">
        <v>140</v>
      </c>
      <c r="F4" t="s">
        <v>141</v>
      </c>
      <c r="G4" t="s">
        <v>180</v>
      </c>
      <c r="H4" t="s">
        <v>145</v>
      </c>
      <c r="I4" t="s">
        <v>142</v>
      </c>
      <c r="L4" s="1"/>
    </row>
    <row r="5" spans="1:12" hidden="1" x14ac:dyDescent="0.2">
      <c r="C5">
        <v>16.600000000000001</v>
      </c>
      <c r="E5" s="6" t="s">
        <v>143</v>
      </c>
      <c r="F5" s="6"/>
      <c r="G5" t="s">
        <v>144</v>
      </c>
      <c r="H5" t="s">
        <v>149</v>
      </c>
      <c r="I5" t="s">
        <v>185</v>
      </c>
      <c r="L5" s="1"/>
    </row>
    <row r="6" spans="1:12" hidden="1" x14ac:dyDescent="0.2">
      <c r="C6">
        <v>19.2</v>
      </c>
      <c r="E6" s="6" t="s">
        <v>147</v>
      </c>
      <c r="F6" s="6"/>
      <c r="G6" t="s">
        <v>148</v>
      </c>
      <c r="H6" t="s">
        <v>152</v>
      </c>
      <c r="I6" t="s">
        <v>146</v>
      </c>
      <c r="L6" s="1"/>
    </row>
    <row r="7" spans="1:12" hidden="1" x14ac:dyDescent="0.2">
      <c r="C7">
        <v>20</v>
      </c>
      <c r="E7" s="6" t="s">
        <v>151</v>
      </c>
      <c r="F7" s="6"/>
      <c r="G7" t="s">
        <v>155</v>
      </c>
      <c r="H7" t="s">
        <v>154</v>
      </c>
      <c r="I7" t="s">
        <v>150</v>
      </c>
      <c r="L7" s="1"/>
    </row>
    <row r="8" spans="1:12" hidden="1" x14ac:dyDescent="0.2">
      <c r="C8">
        <v>24</v>
      </c>
      <c r="G8" t="s">
        <v>181</v>
      </c>
      <c r="H8" t="s">
        <v>156</v>
      </c>
      <c r="I8" t="s">
        <v>153</v>
      </c>
    </row>
    <row r="9" spans="1:12" hidden="1" x14ac:dyDescent="0.2">
      <c r="C9">
        <v>25</v>
      </c>
      <c r="G9" t="s">
        <v>182</v>
      </c>
    </row>
    <row r="10" spans="1:12" hidden="1" x14ac:dyDescent="0.2">
      <c r="C10">
        <v>30</v>
      </c>
    </row>
    <row r="11" spans="1:12" hidden="1" x14ac:dyDescent="0.2">
      <c r="C11">
        <v>35</v>
      </c>
    </row>
    <row r="12" spans="1:12" hidden="1" x14ac:dyDescent="0.2">
      <c r="C12">
        <v>50</v>
      </c>
    </row>
    <row r="13" spans="1:12" hidden="1" x14ac:dyDescent="0.2">
      <c r="C13">
        <v>60</v>
      </c>
    </row>
    <row r="14" spans="1:12" hidden="1" x14ac:dyDescent="0.2">
      <c r="C14">
        <v>75</v>
      </c>
    </row>
    <row r="15" spans="1:12" hidden="1" x14ac:dyDescent="0.2"/>
    <row r="16" spans="1:12" hidden="1" x14ac:dyDescent="0.2"/>
    <row r="17" spans="1:6" hidden="1" x14ac:dyDescent="0.2"/>
    <row r="18" spans="1:6" x14ac:dyDescent="0.2">
      <c r="A18" t="s">
        <v>157</v>
      </c>
      <c r="B18" t="s">
        <v>158</v>
      </c>
      <c r="C18" t="s">
        <v>159</v>
      </c>
      <c r="D18" t="s">
        <v>160</v>
      </c>
      <c r="E18" t="s">
        <v>89</v>
      </c>
      <c r="F18" t="s">
        <v>161</v>
      </c>
    </row>
    <row r="19" spans="1:6" x14ac:dyDescent="0.2">
      <c r="A19" t="s">
        <v>162</v>
      </c>
      <c r="B19" t="s">
        <v>133</v>
      </c>
      <c r="C19">
        <v>88</v>
      </c>
      <c r="D19">
        <v>100</v>
      </c>
      <c r="E19" s="1">
        <f>C19/D19</f>
        <v>0.88</v>
      </c>
      <c r="F19">
        <v>88</v>
      </c>
    </row>
    <row r="20" spans="1:6" x14ac:dyDescent="0.2">
      <c r="A20" t="s">
        <v>162</v>
      </c>
      <c r="B20" t="s">
        <v>179</v>
      </c>
      <c r="C20">
        <v>141</v>
      </c>
      <c r="D20">
        <v>105</v>
      </c>
      <c r="E20" s="1">
        <f t="shared" ref="E20:E23" si="0">C20/D20</f>
        <v>1.3428571428571427</v>
      </c>
      <c r="F20">
        <v>156</v>
      </c>
    </row>
    <row r="21" spans="1:6" x14ac:dyDescent="0.2">
      <c r="A21" t="s">
        <v>162</v>
      </c>
      <c r="B21" t="s">
        <v>180</v>
      </c>
      <c r="C21">
        <v>68</v>
      </c>
      <c r="D21">
        <v>100</v>
      </c>
      <c r="E21" s="1">
        <f t="shared" si="0"/>
        <v>0.68</v>
      </c>
      <c r="F21">
        <v>68</v>
      </c>
    </row>
    <row r="22" spans="1:6" x14ac:dyDescent="0.2">
      <c r="A22" t="s">
        <v>162</v>
      </c>
      <c r="B22" t="s">
        <v>144</v>
      </c>
      <c r="C22">
        <v>151</v>
      </c>
      <c r="D22">
        <v>135</v>
      </c>
      <c r="E22" s="1">
        <f>C22/D22</f>
        <v>1.1185185185185185</v>
      </c>
      <c r="F22">
        <v>151</v>
      </c>
    </row>
    <row r="23" spans="1:6" x14ac:dyDescent="0.2">
      <c r="A23" t="s">
        <v>162</v>
      </c>
      <c r="B23" t="s">
        <v>148</v>
      </c>
      <c r="C23">
        <v>118</v>
      </c>
      <c r="D23">
        <v>140</v>
      </c>
      <c r="E23" s="1">
        <f t="shared" si="0"/>
        <v>0.84285714285714286</v>
      </c>
      <c r="F23">
        <v>118</v>
      </c>
    </row>
    <row r="24" spans="1:6" x14ac:dyDescent="0.2">
      <c r="A24" t="s">
        <v>162</v>
      </c>
      <c r="B24" t="s">
        <v>155</v>
      </c>
      <c r="C24">
        <v>127</v>
      </c>
      <c r="D24">
        <v>105</v>
      </c>
      <c r="E24" s="1">
        <f t="shared" ref="E24:E26" si="1">C24/D24</f>
        <v>1.2095238095238094</v>
      </c>
      <c r="F24">
        <v>127</v>
      </c>
    </row>
    <row r="25" spans="1:6" x14ac:dyDescent="0.2">
      <c r="A25" t="s">
        <v>162</v>
      </c>
      <c r="B25" t="s">
        <v>181</v>
      </c>
      <c r="C25">
        <v>90</v>
      </c>
      <c r="D25">
        <v>135</v>
      </c>
      <c r="E25" s="1">
        <f t="shared" si="1"/>
        <v>0.66666666666666663</v>
      </c>
      <c r="F25">
        <v>90</v>
      </c>
    </row>
    <row r="26" spans="1:6" x14ac:dyDescent="0.2">
      <c r="A26" t="s">
        <v>162</v>
      </c>
      <c r="B26" t="s">
        <v>182</v>
      </c>
      <c r="C26">
        <v>131</v>
      </c>
      <c r="D26">
        <v>165</v>
      </c>
      <c r="E26" s="1">
        <f t="shared" si="1"/>
        <v>0.79393939393939394</v>
      </c>
      <c r="F26">
        <v>131</v>
      </c>
    </row>
    <row r="27" spans="1:6" x14ac:dyDescent="0.2">
      <c r="A27" t="s">
        <v>163</v>
      </c>
      <c r="B27" t="s">
        <v>134</v>
      </c>
      <c r="C27">
        <v>155</v>
      </c>
      <c r="D27">
        <v>130</v>
      </c>
      <c r="E27" s="1">
        <f>C27/D27</f>
        <v>1.1923076923076923</v>
      </c>
      <c r="F27">
        <v>155</v>
      </c>
    </row>
    <row r="28" spans="1:6" x14ac:dyDescent="0.2">
      <c r="A28" t="s">
        <v>163</v>
      </c>
      <c r="B28" t="s">
        <v>183</v>
      </c>
      <c r="C28">
        <v>259.89999999999998</v>
      </c>
      <c r="D28">
        <v>175</v>
      </c>
      <c r="E28" s="1">
        <f t="shared" ref="E28" si="2">C28/D28</f>
        <v>1.4851428571428571</v>
      </c>
      <c r="F28">
        <v>288.8</v>
      </c>
    </row>
    <row r="29" spans="1:6" x14ac:dyDescent="0.2">
      <c r="A29" t="s">
        <v>163</v>
      </c>
      <c r="B29" t="s">
        <v>145</v>
      </c>
      <c r="C29">
        <v>210</v>
      </c>
      <c r="D29">
        <v>135</v>
      </c>
      <c r="E29" s="1">
        <f t="shared" ref="E29" si="3">C29/D29</f>
        <v>1.5555555555555556</v>
      </c>
      <c r="F29">
        <v>210</v>
      </c>
    </row>
    <row r="30" spans="1:6" x14ac:dyDescent="0.2">
      <c r="A30" t="s">
        <v>163</v>
      </c>
      <c r="B30" t="s">
        <v>149</v>
      </c>
      <c r="C30">
        <v>315</v>
      </c>
      <c r="D30">
        <v>200</v>
      </c>
      <c r="E30" s="1">
        <f t="shared" ref="E30:E34" si="4">C30/D30</f>
        <v>1.575</v>
      </c>
      <c r="F30">
        <v>315</v>
      </c>
    </row>
    <row r="31" spans="1:6" x14ac:dyDescent="0.2">
      <c r="A31" t="s">
        <v>163</v>
      </c>
      <c r="B31" t="s">
        <v>152</v>
      </c>
      <c r="C31">
        <v>126</v>
      </c>
      <c r="D31">
        <v>100</v>
      </c>
      <c r="E31" s="1">
        <f t="shared" si="4"/>
        <v>1.26</v>
      </c>
      <c r="F31">
        <v>126</v>
      </c>
    </row>
    <row r="32" spans="1:6" x14ac:dyDescent="0.2">
      <c r="A32" t="s">
        <v>163</v>
      </c>
      <c r="B32" t="s">
        <v>154</v>
      </c>
      <c r="C32">
        <v>168</v>
      </c>
      <c r="D32">
        <v>125</v>
      </c>
      <c r="E32" s="1">
        <f t="shared" si="4"/>
        <v>1.3440000000000001</v>
      </c>
      <c r="F32">
        <v>168</v>
      </c>
    </row>
    <row r="33" spans="1:6" x14ac:dyDescent="0.2">
      <c r="A33" t="s">
        <v>163</v>
      </c>
      <c r="B33" t="s">
        <v>156</v>
      </c>
      <c r="C33">
        <v>221.1</v>
      </c>
      <c r="D33">
        <v>150</v>
      </c>
      <c r="E33" s="1">
        <f t="shared" si="4"/>
        <v>1.474</v>
      </c>
      <c r="F33" s="5">
        <v>246</v>
      </c>
    </row>
    <row r="34" spans="1:6" x14ac:dyDescent="0.2">
      <c r="A34" t="s">
        <v>164</v>
      </c>
      <c r="B34" t="s">
        <v>135</v>
      </c>
      <c r="C34">
        <v>155</v>
      </c>
      <c r="D34">
        <v>120</v>
      </c>
      <c r="E34" s="1">
        <f t="shared" si="4"/>
        <v>1.2916666666666667</v>
      </c>
      <c r="F34">
        <v>155</v>
      </c>
    </row>
    <row r="35" spans="1:6" x14ac:dyDescent="0.2">
      <c r="A35" t="s">
        <v>164</v>
      </c>
      <c r="B35" t="s">
        <v>184</v>
      </c>
      <c r="C35">
        <v>230</v>
      </c>
      <c r="D35">
        <v>155</v>
      </c>
      <c r="E35" s="1">
        <f t="shared" ref="E35:E40" si="5">C35/D35</f>
        <v>1.4838709677419355</v>
      </c>
      <c r="F35">
        <v>255.5</v>
      </c>
    </row>
    <row r="36" spans="1:6" x14ac:dyDescent="0.2">
      <c r="A36" t="s">
        <v>164</v>
      </c>
      <c r="B36" t="s">
        <v>142</v>
      </c>
      <c r="C36">
        <v>193.5</v>
      </c>
      <c r="D36">
        <v>150</v>
      </c>
      <c r="E36" s="1">
        <f t="shared" si="5"/>
        <v>1.29</v>
      </c>
      <c r="F36">
        <v>193.5</v>
      </c>
    </row>
    <row r="37" spans="1:6" x14ac:dyDescent="0.2">
      <c r="A37" t="s">
        <v>164</v>
      </c>
      <c r="B37" t="s">
        <v>185</v>
      </c>
      <c r="C37">
        <v>387</v>
      </c>
      <c r="D37">
        <v>300</v>
      </c>
      <c r="E37" s="1">
        <f t="shared" si="5"/>
        <v>1.29</v>
      </c>
      <c r="F37" s="5">
        <v>387</v>
      </c>
    </row>
    <row r="38" spans="1:6" x14ac:dyDescent="0.2">
      <c r="A38" t="s">
        <v>164</v>
      </c>
      <c r="B38" t="s">
        <v>146</v>
      </c>
      <c r="C38">
        <v>126</v>
      </c>
      <c r="D38">
        <v>100</v>
      </c>
      <c r="E38" s="1">
        <f t="shared" si="5"/>
        <v>1.26</v>
      </c>
      <c r="F38">
        <v>126</v>
      </c>
    </row>
    <row r="39" spans="1:6" x14ac:dyDescent="0.2">
      <c r="A39" t="s">
        <v>164</v>
      </c>
      <c r="B39" t="s">
        <v>150</v>
      </c>
      <c r="C39">
        <v>168</v>
      </c>
      <c r="D39">
        <v>125</v>
      </c>
      <c r="E39" s="1">
        <f t="shared" si="5"/>
        <v>1.3440000000000001</v>
      </c>
      <c r="F39">
        <v>168</v>
      </c>
    </row>
    <row r="40" spans="1:6" x14ac:dyDescent="0.2">
      <c r="A40" t="s">
        <v>164</v>
      </c>
      <c r="B40" t="s">
        <v>153</v>
      </c>
      <c r="C40">
        <v>210</v>
      </c>
      <c r="D40">
        <v>155</v>
      </c>
      <c r="E40" s="1">
        <f t="shared" si="5"/>
        <v>1.3548387096774193</v>
      </c>
      <c r="F40">
        <v>210</v>
      </c>
    </row>
  </sheetData>
  <sheetProtection algorithmName="SHA-512" hashValue="aTkFQnncSUHcjarVuLFn1GOn8Mue/33Wh7lMpkzaE/0RCs1BNZIjyGKqEMckDJloK6bKZXEN8VWxJP8wTvn5/w==" saltValue="IfiFYz+L9uImjtw2PHNW3Q==" spinCount="100000" sheet="1" objects="1" scenarios="1"/>
  <phoneticPr fontId="3" type="noConversion"/>
  <pageMargins left="0.7" right="0.7" top="0.75" bottom="0.75" header="0.3" footer="0.3"/>
  <pageSetup orientation="portrait" horizontalDpi="1200" verticalDpi="1200"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4A6F7-6465-408F-BFF4-C948B21312FE}">
  <dimension ref="A1:M26"/>
  <sheetViews>
    <sheetView workbookViewId="0">
      <selection sqref="A1:M3"/>
    </sheetView>
  </sheetViews>
  <sheetFormatPr baseColWidth="10" defaultColWidth="8.83203125" defaultRowHeight="15" x14ac:dyDescent="0.2"/>
  <sheetData>
    <row r="1" spans="1:13" x14ac:dyDescent="0.2">
      <c r="A1" s="106" t="s">
        <v>165</v>
      </c>
      <c r="B1" s="87"/>
      <c r="C1" s="87"/>
      <c r="D1" s="87"/>
      <c r="E1" s="87"/>
      <c r="F1" s="87"/>
      <c r="G1" s="87"/>
      <c r="H1" s="87"/>
      <c r="I1" s="87"/>
      <c r="J1" s="87"/>
      <c r="K1" s="87"/>
      <c r="L1" s="87"/>
      <c r="M1" s="87"/>
    </row>
    <row r="2" spans="1:13" x14ac:dyDescent="0.2">
      <c r="A2" s="87"/>
      <c r="B2" s="87"/>
      <c r="C2" s="87"/>
      <c r="D2" s="87"/>
      <c r="E2" s="87"/>
      <c r="F2" s="87"/>
      <c r="G2" s="87"/>
      <c r="H2" s="87"/>
      <c r="I2" s="87"/>
      <c r="J2" s="87"/>
      <c r="K2" s="87"/>
      <c r="L2" s="87"/>
      <c r="M2" s="87"/>
    </row>
    <row r="3" spans="1:13" x14ac:dyDescent="0.2">
      <c r="A3" s="87"/>
      <c r="B3" s="87"/>
      <c r="C3" s="87"/>
      <c r="D3" s="87"/>
      <c r="E3" s="87"/>
      <c r="F3" s="87"/>
      <c r="G3" s="87"/>
      <c r="H3" s="87"/>
      <c r="I3" s="87"/>
      <c r="J3" s="87"/>
      <c r="K3" s="87"/>
      <c r="L3" s="87"/>
      <c r="M3" s="87"/>
    </row>
    <row r="4" spans="1:13" x14ac:dyDescent="0.2">
      <c r="A4" s="67"/>
      <c r="B4" s="67"/>
      <c r="C4" s="67"/>
      <c r="D4" s="67"/>
      <c r="E4" s="67"/>
      <c r="F4" s="67"/>
      <c r="G4" s="67"/>
      <c r="H4" s="67"/>
      <c r="I4" s="67"/>
      <c r="J4" s="67"/>
      <c r="K4" s="67"/>
      <c r="L4" s="67"/>
      <c r="M4" s="67"/>
    </row>
    <row r="5" spans="1:13" ht="15" customHeight="1" x14ac:dyDescent="0.2">
      <c r="A5" s="106" t="s">
        <v>166</v>
      </c>
      <c r="B5" s="106"/>
      <c r="C5" s="106"/>
      <c r="D5" s="106"/>
      <c r="E5" s="106"/>
      <c r="F5" s="106"/>
      <c r="G5" s="106"/>
      <c r="H5" s="106"/>
      <c r="I5" s="106"/>
      <c r="J5" s="106"/>
      <c r="K5" s="106"/>
      <c r="L5" s="106"/>
      <c r="M5" s="106"/>
    </row>
    <row r="6" spans="1:13" x14ac:dyDescent="0.2">
      <c r="A6" s="106"/>
      <c r="B6" s="106"/>
      <c r="C6" s="106"/>
      <c r="D6" s="106"/>
      <c r="E6" s="106"/>
      <c r="F6" s="106"/>
      <c r="G6" s="106"/>
      <c r="H6" s="106"/>
      <c r="I6" s="106"/>
      <c r="J6" s="106"/>
      <c r="K6" s="106"/>
      <c r="L6" s="106"/>
      <c r="M6" s="106"/>
    </row>
    <row r="7" spans="1:13" x14ac:dyDescent="0.2">
      <c r="A7" s="106"/>
      <c r="B7" s="106"/>
      <c r="C7" s="106"/>
      <c r="D7" s="106"/>
      <c r="E7" s="106"/>
      <c r="F7" s="106"/>
      <c r="G7" s="106"/>
      <c r="H7" s="106"/>
      <c r="I7" s="106"/>
      <c r="J7" s="106"/>
      <c r="K7" s="106"/>
      <c r="L7" s="106"/>
      <c r="M7" s="106"/>
    </row>
    <row r="8" spans="1:13" x14ac:dyDescent="0.2">
      <c r="A8" s="106"/>
      <c r="B8" s="106"/>
      <c r="C8" s="106"/>
      <c r="D8" s="106"/>
      <c r="E8" s="106"/>
      <c r="F8" s="106"/>
      <c r="G8" s="106"/>
      <c r="H8" s="106"/>
      <c r="I8" s="106"/>
      <c r="J8" s="106"/>
      <c r="K8" s="106"/>
      <c r="L8" s="106"/>
      <c r="M8" s="106"/>
    </row>
    <row r="9" spans="1:13" x14ac:dyDescent="0.2">
      <c r="A9" s="106"/>
      <c r="B9" s="106"/>
      <c r="C9" s="106"/>
      <c r="D9" s="106"/>
      <c r="E9" s="106"/>
      <c r="F9" s="106"/>
      <c r="G9" s="106"/>
      <c r="H9" s="106"/>
      <c r="I9" s="106"/>
      <c r="J9" s="106"/>
      <c r="K9" s="106"/>
      <c r="L9" s="106"/>
      <c r="M9" s="106"/>
    </row>
    <row r="10" spans="1:13" x14ac:dyDescent="0.2">
      <c r="A10" s="106"/>
      <c r="B10" s="106"/>
      <c r="C10" s="106"/>
      <c r="D10" s="106"/>
      <c r="E10" s="106"/>
      <c r="F10" s="106"/>
      <c r="G10" s="106"/>
      <c r="H10" s="106"/>
      <c r="I10" s="106"/>
      <c r="J10" s="106"/>
      <c r="K10" s="106"/>
      <c r="L10" s="106"/>
      <c r="M10" s="106"/>
    </row>
    <row r="11" spans="1:13" x14ac:dyDescent="0.2">
      <c r="A11" s="106"/>
      <c r="B11" s="106"/>
      <c r="C11" s="106"/>
      <c r="D11" s="106"/>
      <c r="E11" s="106"/>
      <c r="F11" s="106"/>
      <c r="G11" s="106"/>
      <c r="H11" s="106"/>
      <c r="I11" s="106"/>
      <c r="J11" s="106"/>
      <c r="K11" s="106"/>
      <c r="L11" s="106"/>
      <c r="M11" s="106"/>
    </row>
    <row r="12" spans="1:13" x14ac:dyDescent="0.2">
      <c r="A12" s="106"/>
      <c r="B12" s="106"/>
      <c r="C12" s="106"/>
      <c r="D12" s="106"/>
      <c r="E12" s="106"/>
      <c r="F12" s="106"/>
      <c r="G12" s="106"/>
      <c r="H12" s="106"/>
      <c r="I12" s="106"/>
      <c r="J12" s="106"/>
      <c r="K12" s="106"/>
      <c r="L12" s="106"/>
      <c r="M12" s="106"/>
    </row>
    <row r="13" spans="1:13" x14ac:dyDescent="0.2">
      <c r="A13" s="106"/>
      <c r="B13" s="106"/>
      <c r="C13" s="106"/>
      <c r="D13" s="106"/>
      <c r="E13" s="106"/>
      <c r="F13" s="106"/>
      <c r="G13" s="106"/>
      <c r="H13" s="106"/>
      <c r="I13" s="106"/>
      <c r="J13" s="106"/>
      <c r="K13" s="106"/>
      <c r="L13" s="106"/>
      <c r="M13" s="106"/>
    </row>
    <row r="14" spans="1:13" x14ac:dyDescent="0.2">
      <c r="A14" s="67"/>
      <c r="B14" s="67"/>
      <c r="C14" s="67"/>
      <c r="D14" s="67"/>
      <c r="E14" s="67"/>
      <c r="F14" s="67"/>
      <c r="G14" s="67"/>
      <c r="H14" s="67"/>
      <c r="I14" s="67"/>
      <c r="J14" s="67"/>
      <c r="K14" s="67"/>
      <c r="L14" s="67"/>
      <c r="M14" s="67"/>
    </row>
    <row r="15" spans="1:13" x14ac:dyDescent="0.2">
      <c r="A15" s="109" t="s">
        <v>167</v>
      </c>
      <c r="B15" s="110"/>
      <c r="C15" s="110"/>
      <c r="D15" s="110"/>
      <c r="E15" s="110"/>
      <c r="F15" s="110"/>
      <c r="G15" s="110"/>
      <c r="H15" s="110"/>
      <c r="I15" s="110"/>
      <c r="J15" s="110"/>
      <c r="K15" s="110"/>
      <c r="L15" s="110"/>
      <c r="M15" s="110"/>
    </row>
    <row r="16" spans="1:13" x14ac:dyDescent="0.2">
      <c r="A16" s="110"/>
      <c r="B16" s="110"/>
      <c r="C16" s="110"/>
      <c r="D16" s="110"/>
      <c r="E16" s="110"/>
      <c r="F16" s="110"/>
      <c r="G16" s="110"/>
      <c r="H16" s="110"/>
      <c r="I16" s="110"/>
      <c r="J16" s="110"/>
      <c r="K16" s="110"/>
      <c r="L16" s="110"/>
      <c r="M16" s="110"/>
    </row>
    <row r="17" spans="1:13" x14ac:dyDescent="0.2">
      <c r="A17" s="52"/>
      <c r="B17" s="10" t="s">
        <v>168</v>
      </c>
      <c r="F17" t="s">
        <v>169</v>
      </c>
      <c r="G17" s="111" t="s">
        <v>170</v>
      </c>
      <c r="H17" s="111"/>
      <c r="I17" s="111"/>
      <c r="J17" s="111"/>
      <c r="K17" s="111"/>
    </row>
    <row r="18" spans="1:13" x14ac:dyDescent="0.2">
      <c r="B18" s="108" t="s">
        <v>171</v>
      </c>
      <c r="C18" s="108"/>
      <c r="D18" s="108"/>
      <c r="E18" s="108"/>
      <c r="F18" s="108"/>
      <c r="G18" s="108"/>
      <c r="H18" s="108"/>
      <c r="I18" s="108"/>
      <c r="J18" s="108"/>
      <c r="K18" s="108"/>
      <c r="L18" s="108"/>
      <c r="M18" s="108"/>
    </row>
    <row r="19" spans="1:13" x14ac:dyDescent="0.2">
      <c r="B19" s="2">
        <v>1</v>
      </c>
      <c r="C19" s="107" t="s">
        <v>172</v>
      </c>
      <c r="D19" s="107"/>
      <c r="E19" s="107"/>
      <c r="F19" s="107"/>
      <c r="G19" s="107"/>
      <c r="H19" s="107"/>
      <c r="I19" s="107"/>
      <c r="J19" s="107"/>
      <c r="K19" s="107"/>
      <c r="L19" s="107"/>
      <c r="M19" s="107"/>
    </row>
    <row r="20" spans="1:13" x14ac:dyDescent="0.2">
      <c r="B20" s="2">
        <v>2</v>
      </c>
      <c r="C20" s="107" t="s">
        <v>173</v>
      </c>
      <c r="D20" s="107"/>
      <c r="E20" s="107"/>
      <c r="F20" s="107"/>
      <c r="G20" s="107"/>
      <c r="H20" s="107"/>
      <c r="I20" s="107"/>
      <c r="J20" s="107"/>
      <c r="K20" s="107"/>
      <c r="L20" s="107"/>
      <c r="M20" s="107"/>
    </row>
    <row r="21" spans="1:13" x14ac:dyDescent="0.2">
      <c r="B21" s="2">
        <v>3</v>
      </c>
      <c r="C21" s="107" t="s">
        <v>174</v>
      </c>
      <c r="D21" s="107"/>
      <c r="E21" s="107"/>
      <c r="F21" s="107"/>
      <c r="G21" s="107"/>
      <c r="H21" s="107"/>
      <c r="I21" s="107"/>
      <c r="J21" s="107"/>
      <c r="K21" s="107"/>
      <c r="L21" s="107"/>
      <c r="M21" s="107"/>
    </row>
    <row r="22" spans="1:13" x14ac:dyDescent="0.2">
      <c r="B22" s="2">
        <v>4</v>
      </c>
      <c r="C22" s="113" t="s">
        <v>175</v>
      </c>
      <c r="D22" s="113"/>
      <c r="E22" s="113"/>
      <c r="F22" s="113"/>
      <c r="G22" s="113"/>
      <c r="H22" s="113"/>
      <c r="I22" s="113"/>
      <c r="J22" s="113"/>
      <c r="K22" s="113"/>
      <c r="L22" s="113"/>
      <c r="M22" s="113"/>
    </row>
    <row r="23" spans="1:13" x14ac:dyDescent="0.2">
      <c r="B23" s="2">
        <v>5</v>
      </c>
      <c r="C23" s="112" t="s">
        <v>176</v>
      </c>
      <c r="D23" s="112"/>
      <c r="E23" s="112"/>
      <c r="F23" s="112"/>
      <c r="G23" s="112"/>
      <c r="H23" s="112"/>
      <c r="I23" s="112"/>
      <c r="J23" s="112"/>
      <c r="K23" s="112"/>
      <c r="L23" s="112"/>
      <c r="M23" s="112"/>
    </row>
    <row r="24" spans="1:13" x14ac:dyDescent="0.2">
      <c r="B24" s="2"/>
      <c r="C24" s="112"/>
      <c r="D24" s="112"/>
      <c r="E24" s="112"/>
      <c r="F24" s="112"/>
      <c r="G24" s="112"/>
      <c r="H24" s="112"/>
      <c r="I24" s="112"/>
      <c r="J24" s="112"/>
      <c r="K24" s="112"/>
      <c r="L24" s="112"/>
      <c r="M24" s="112"/>
    </row>
    <row r="25" spans="1:13" x14ac:dyDescent="0.2">
      <c r="B25" s="2">
        <v>6</v>
      </c>
      <c r="C25" s="107" t="s">
        <v>177</v>
      </c>
      <c r="D25" s="107"/>
      <c r="E25" s="107"/>
      <c r="F25" s="107"/>
      <c r="G25" s="107"/>
      <c r="H25" s="107"/>
      <c r="I25" s="107"/>
      <c r="J25" s="107"/>
      <c r="K25" s="107"/>
      <c r="L25" s="107"/>
      <c r="M25" s="107"/>
    </row>
    <row r="26" spans="1:13" x14ac:dyDescent="0.2">
      <c r="B26" s="2">
        <v>7</v>
      </c>
      <c r="C26" s="107" t="s">
        <v>178</v>
      </c>
      <c r="D26" s="107"/>
      <c r="E26" s="107"/>
      <c r="F26" s="107"/>
      <c r="G26" s="107"/>
      <c r="H26" s="107"/>
      <c r="I26" s="107"/>
      <c r="J26" s="107"/>
      <c r="K26" s="107"/>
      <c r="L26" s="107"/>
      <c r="M26" s="107"/>
    </row>
  </sheetData>
  <sheetProtection algorithmName="SHA-512" hashValue="y53UaMb4sJmJI54vgfDugV0sGr2nOTBjG+TaIOFjjVx8fAEn0PMno92eoEMVHvaWfJyTPGu/p6avmpubI13noQ==" saltValue="2ynf7/Uhr8Wi+9qwfA5jDw==" spinCount="100000" sheet="1" objects="1" scenarios="1"/>
  <mergeCells count="14">
    <mergeCell ref="C26:M26"/>
    <mergeCell ref="A15:M16"/>
    <mergeCell ref="G17:K17"/>
    <mergeCell ref="C23:M24"/>
    <mergeCell ref="C19:M19"/>
    <mergeCell ref="C20:M20"/>
    <mergeCell ref="C21:M21"/>
    <mergeCell ref="C22:M22"/>
    <mergeCell ref="A1:M3"/>
    <mergeCell ref="A5:M13"/>
    <mergeCell ref="A4:M4"/>
    <mergeCell ref="A14:M14"/>
    <mergeCell ref="C25:M25"/>
    <mergeCell ref="B18:M18"/>
  </mergeCells>
  <hyperlinks>
    <hyperlink ref="B17" r:id="rId1" xr:uid="{E6CD2234-8851-4879-B24A-DAE5F594D3EA}"/>
    <hyperlink ref="G17" r:id="rId2" xr:uid="{E2679F4C-B3AA-47E0-BC26-367BA107CB96}"/>
  </hyperlinks>
  <pageMargins left="0.7" right="0.7" top="0.75" bottom="0.75" header="0.3" footer="0.3"/>
  <pageSetup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432db4-4f71-4df2-8b60-8f100fda9a27">
      <Terms xmlns="http://schemas.microsoft.com/office/infopath/2007/PartnerControls"/>
    </lcf76f155ced4ddcb4097134ff3c332f>
    <TaxCatchAll xmlns="78180ff7-6a3c-401e-a952-ed8eb342421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1B59CFD69E24409A5E15D415DB421F" ma:contentTypeVersion="15" ma:contentTypeDescription="Create a new document." ma:contentTypeScope="" ma:versionID="093498fc744f3bd7daf6623bcfd7714e">
  <xsd:schema xmlns:xsd="http://www.w3.org/2001/XMLSchema" xmlns:xs="http://www.w3.org/2001/XMLSchema" xmlns:p="http://schemas.microsoft.com/office/2006/metadata/properties" xmlns:ns2="bd432db4-4f71-4df2-8b60-8f100fda9a27" xmlns:ns3="78180ff7-6a3c-401e-a952-ed8eb3424213" targetNamespace="http://schemas.microsoft.com/office/2006/metadata/properties" ma:root="true" ma:fieldsID="4b54bee08fd00637ff1e66c7accbc975" ns2:_="" ns3:_="">
    <xsd:import namespace="bd432db4-4f71-4df2-8b60-8f100fda9a27"/>
    <xsd:import namespace="78180ff7-6a3c-401e-a952-ed8eb342421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32db4-4f71-4df2-8b60-8f100fda9a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834da80-57da-4863-8816-2e6886d1e86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180ff7-6a3c-401e-a952-ed8eb342421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aaff7fc-aca6-423b-8b87-b4b1e9e8d411}" ma:internalName="TaxCatchAll" ma:showField="CatchAllData" ma:web="78180ff7-6a3c-401e-a952-ed8eb342421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8F335-9F0F-4B08-A75F-8F2680712F75}">
  <ds:schemaRefs>
    <ds:schemaRef ds:uri="http://purl.org/dc/elements/1.1/"/>
    <ds:schemaRef ds:uri="bd432db4-4f71-4df2-8b60-8f100fda9a27"/>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78180ff7-6a3c-401e-a952-ed8eb3424213"/>
    <ds:schemaRef ds:uri="http://www.w3.org/XML/1998/namespace"/>
  </ds:schemaRefs>
</ds:datastoreItem>
</file>

<file path=customXml/itemProps2.xml><?xml version="1.0" encoding="utf-8"?>
<ds:datastoreItem xmlns:ds="http://schemas.openxmlformats.org/officeDocument/2006/customXml" ds:itemID="{C6C17301-FD6F-4637-B0D7-8E37DDC9A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32db4-4f71-4df2-8b60-8f100fda9a27"/>
    <ds:schemaRef ds:uri="78180ff7-6a3c-401e-a952-ed8eb34242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885D6-77AC-4553-A2F0-EB474422E839}">
  <ds:schemaRefs>
    <ds:schemaRef ds:uri="http://schemas.microsoft.com/sharepoint/v3/contenttype/forms"/>
  </ds:schemaRefs>
</ds:datastoreItem>
</file>

<file path=docMetadata/LabelInfo.xml><?xml version="1.0" encoding="utf-8"?>
<clbl:labelList xmlns:clbl="http://schemas.microsoft.com/office/2020/mipLabelMetadata">
  <clbl:label id="{95965d95-ecc0-4720-b759-1f33c42ed7da}" enabled="1" method="Standard" siteId="{a0f29d7e-28cd-4f54-8442-7885aee7c08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Route Analysis Tool</vt:lpstr>
      <vt:lpstr>Calculations</vt:lpstr>
      <vt:lpstr>Drop Downs</vt:lpstr>
      <vt:lpstr>Equity Guidance</vt:lpstr>
      <vt:lpstr>Bluebird_Vision_Electric</vt:lpstr>
      <vt:lpstr>BusType</vt:lpstr>
      <vt:lpstr>Chargers</vt:lpstr>
      <vt:lpstr>EffTable</vt:lpstr>
      <vt:lpstr>TypeA</vt:lpstr>
      <vt:lpstr>TypeC</vt:lpstr>
      <vt:lpstr>TypeD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Frasier, Ryan</dc:creator>
  <cp:keywords/>
  <dc:description/>
  <cp:lastModifiedBy>Rahill, Matt</cp:lastModifiedBy>
  <cp:revision/>
  <dcterms:created xsi:type="dcterms:W3CDTF">2023-03-08T01:51:06Z</dcterms:created>
  <dcterms:modified xsi:type="dcterms:W3CDTF">2024-12-04T15:27:37Z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965d95-ecc0-4720-b759-1f33c42ed7da_Enabled">
    <vt:lpwstr>true</vt:lpwstr>
  </property>
  <property fmtid="{D5CDD505-2E9C-101B-9397-08002B2CF9AE}" pid="3" name="MSIP_Label_95965d95-ecc0-4720-b759-1f33c42ed7da_SetDate">
    <vt:lpwstr>2023-10-10T19:28:36Z</vt:lpwstr>
  </property>
  <property fmtid="{D5CDD505-2E9C-101B-9397-08002B2CF9AE}" pid="4" name="MSIP_Label_95965d95-ecc0-4720-b759-1f33c42ed7da_Method">
    <vt:lpwstr>Standard</vt:lpwstr>
  </property>
  <property fmtid="{D5CDD505-2E9C-101B-9397-08002B2CF9AE}" pid="5" name="MSIP_Label_95965d95-ecc0-4720-b759-1f33c42ed7da_Name">
    <vt:lpwstr>General</vt:lpwstr>
  </property>
  <property fmtid="{D5CDD505-2E9C-101B-9397-08002B2CF9AE}" pid="6" name="MSIP_Label_95965d95-ecc0-4720-b759-1f33c42ed7da_SiteId">
    <vt:lpwstr>a0f29d7e-28cd-4f54-8442-7885aee7c080</vt:lpwstr>
  </property>
  <property fmtid="{D5CDD505-2E9C-101B-9397-08002B2CF9AE}" pid="7" name="MSIP_Label_95965d95-ecc0-4720-b759-1f33c42ed7da_ActionId">
    <vt:lpwstr>65cb10ae-99ed-46e4-bf03-6fc0a48ffe9d</vt:lpwstr>
  </property>
  <property fmtid="{D5CDD505-2E9C-101B-9397-08002B2CF9AE}" pid="8" name="MSIP_Label_95965d95-ecc0-4720-b759-1f33c42ed7da_ContentBits">
    <vt:lpwstr>0</vt:lpwstr>
  </property>
  <property fmtid="{D5CDD505-2E9C-101B-9397-08002B2CF9AE}" pid="9" name="ContentTypeId">
    <vt:lpwstr>0x010100771B59CFD69E24409A5E15D415DB421F</vt:lpwstr>
  </property>
  <property fmtid="{D5CDD505-2E9C-101B-9397-08002B2CF9AE}" pid="10" name="MediaServiceImageTags">
    <vt:lpwstr/>
  </property>
</Properties>
</file>